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<sst xmlns="http://schemas.openxmlformats.org/spreadsheetml/2006/main" count="330" uniqueCount="245">
  <si>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</si>
  <si>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</si>
  <si>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</si>
  <si>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</si>
  <si>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</si>
  <si>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</si>
  <si>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</si>
  <si>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</si>
  <si>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</si>
  <si>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</si>
  <si>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</si>
  <si>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</si>
  <si>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</si>
  <si>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</si>
  <si>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</si>
  <si>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</si>
  <si>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</si>
  <si>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</si>
  <si>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</si>
  <si>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</si>
  <si>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</si>
  <si>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</si>
  <si>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</si>
  <si>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</si>
  <si>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</si>
  <si>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</si>
  <si>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</si>
  <si>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</si>
  <si>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</si>
  <si>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</si>
  <si>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</si>
  <si>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</si>
  <si>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</si>
  <si>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</si>
  <si>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</si>
  <si>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</si>
  <si>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</si>
  <si>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</si>
  <si>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</si>
  <si>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</si>
  <si>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</si>
  <si>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</si>
  <si>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</si>
  <si>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</si>
  <si>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</si>
  <si>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</si>
  <si>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</si>
  <si>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</si>
  <si>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</si>
  <si>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</si>
  <si>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</si>
  <si>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</si>
  <si>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</si>
  <si>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</si>
  <si>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</si>
  <si>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</si>
  <si>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</si>
  <si>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</si>
  <si>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</si>
  <si>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</si>
  <si>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</si>
  <si>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</si>
  <si>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</si>
  <si>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</si>
  <si>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</si>
  <si>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</si>
  <si>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</si>
  <si>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</si>
  <si>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</si>
  <si>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</si>
  <si>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</si>
  <si>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</si>
  <si>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</si>
  <si>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</si>
  <si>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</si>
  <si>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</si>
  <si>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</si>
  <si>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</si>
  <si>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</si>
  <si>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</si>
  <si>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</si>
  <si>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</si>
  <si>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</si>
  <si>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</si>
  <si>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</si>
  <si>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</si>
  <si>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</si>
  <si>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</si>
  <si>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</si>
  <si>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</si>
  <si>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</si>
  <si>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</si>
  <si>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</si>
  <si>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</si>
  <si>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</si>
  <si>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</si>
  <si>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</si>
  <si>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</si>
  <si>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</si>
  <si>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</si>
  <si>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</si>
  <si>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</si>
  <si>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</si>
  <si>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</si>
  <si>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</si>
  <si>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</si>
  <si>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</si>
  <si>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</si>
  <si>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</si>
  <si>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</si>
  <si>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</si>
  <si>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</si>
  <si>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</si>
  <si>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</si>
  <si>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</si>
  <si>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</si>
  <si>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</si>
  <si>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</si>
  <si>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</si>
  <si>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</si>
  <si>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</si>
  <si>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</si>
  <si>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</si>
  <si>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</si>
  <si>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</si>
  <si>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</si>
  <si>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</si>
  <si>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</si>
  <si>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</si>
  <si>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</si>
  <si>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</si>
  <si>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</si>
  <si>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</si>
  <si>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</si>
  <si>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</si>
  <si>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</si>
  <si>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</si>
  <si>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</si>
  <si>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</si>
  <si>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</si>
  <si>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</si>
  <si>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</si>
  <si>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</si>
  <si>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</si>
  <si>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</si>
  <si>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</si>
  <si>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</si>
  <si>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</si>
  <si>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</si>
  <si>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</si>
  <si>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</si>
  <si>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</si>
  <si>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</si>
  <si>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</si>
  <si>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</si>
  <si>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</si>
  <si>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</si>
  <si>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</si>
  <si>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</si>
  <si>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</si>
  <si>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</si>
  <si>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</si>
  <si>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</si>
  <si>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</si>
  <si>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</si>
  <si>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</si>
  <si>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</si>
  <si>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</si>
  <si>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</si>
  <si>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</si>
  <si>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</si>
  <si>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</si>
  <si>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</si>
  <si>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</si>
  <si>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</si>
  <si>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</si>
  <si>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</si>
  <si>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</si>
  <si>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</si>
  <si>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</si>
  <si>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</si>
  <si>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</si>
  <si>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</si>
  <si>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</si>
  <si>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</si>
  <si>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</si>
  <si>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</si>
  <si>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</si>
  <si>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</si>
  <si>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</si>
  <si>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</si>
  <si>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</si>
  <si>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</si>
  <si>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</si>
  <si>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</si>
  <si>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</si>
  <si>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</si>
  <si>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</si>
  <si>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</si>
  <si>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</si>
  <si>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</si>
  <si>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</si>
  <si>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</si>
  <si>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</si>
  <si>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</si>
  <si>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</si>
  <si>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</si>
  <si>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</si>
  <si>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</si>
  <si>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</si>
  <si>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</si>
  <si>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</si>
  <si>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</si>
  <si>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</si>
  <si>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</si>
  <si>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</si>
  <si>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</si>
  <si>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</si>
  <si>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</si>
  <si>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</si>
  <si>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</si>
  <si>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</si>
  <si>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</si>
  <si>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</si>
  <si>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</si>
  <si>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</si>
  <si>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</si>
  <si>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</si>
  <si>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</si>
  <si>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</si>
  <si>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</si>
  <si>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</si>
  <si>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</si>
  <si>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</si>
  <si>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</si>
  <si>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</si>
  <si>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</si>
  <si>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</si>
  <si>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</si>
  <si>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</si>
  <si>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</si>
  <si>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</si>
  <si>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</si>
  <si>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საანგარიშო პერიოდი: 01/01/2018-30/06/2018</t>
  </si>
  <si>
    <t>ანგარიშგების თარიღი: 30/06/2018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</si>
</sst>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6" formatCode="_(* #,##0.000_);_(* \(#,##0.00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9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1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2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7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2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2" xfId="444" applyNumberFormat="1" applyFont="1" applyFill="1" applyBorder="1" applyAlignment="1">
      <alignment/>
      <protection/>
    </xf>
    <xf numFmtId="165" fontId="78" fillId="0" borderId="52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2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2" xfId="274" applyNumberFormat="1" applyFont="1" applyFill="1" applyBorder="1" applyAlignment="1">
      <alignment vertical="center"/>
    </xf>
    <xf numFmtId="165" fontId="78" fillId="0" borderId="52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2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2" xfId="274" applyNumberFormat="1" applyFont="1" applyFill="1" applyBorder="1" applyAlignment="1">
      <alignment horizontal="center" vertical="center"/>
    </xf>
    <xf numFmtId="0" fontId="2" fillId="56" borderId="53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2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2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2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80" fillId="74" borderId="54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2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5" xfId="375" applyFont="1" applyFill="1" applyBorder="1" applyAlignment="1">
      <alignment horizontal="center" vertical="center" wrapText="1"/>
      <protection/>
    </xf>
    <xf numFmtId="0" fontId="2" fillId="0" borderId="56" xfId="375" applyFont="1" applyFill="1" applyBorder="1" applyAlignment="1">
      <alignment horizontal="center" vertical="top" wrapText="1"/>
      <protection/>
    </xf>
    <xf numFmtId="0" fontId="2" fillId="0" borderId="57" xfId="375" applyFont="1" applyFill="1" applyBorder="1" applyAlignment="1">
      <alignment vertical="top"/>
      <protection/>
    </xf>
    <xf numFmtId="0" fontId="2" fillId="0" borderId="58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59" xfId="442" applyNumberFormat="1" applyFont="1" applyFill="1" applyBorder="1" applyAlignment="1">
      <alignment horizontal="center" vertical="center"/>
      <protection/>
    </xf>
    <xf numFmtId="0" fontId="3" fillId="0" borderId="60" xfId="375" applyFont="1" applyFill="1" applyBorder="1" applyAlignment="1">
      <alignment horizontal="center" vertical="center"/>
      <protection/>
    </xf>
    <xf numFmtId="0" fontId="3" fillId="0" borderId="61" xfId="442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3" xfId="442" applyNumberFormat="1" applyFont="1" applyFill="1" applyBorder="1" applyAlignment="1">
      <alignment horizontal="center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0" borderId="65" xfId="442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0" fontId="3" fillId="0" borderId="65" xfId="442" applyNumberFormat="1" applyFont="1" applyFill="1" applyBorder="1" applyAlignment="1">
      <alignment horizontal="left" vertical="center" wrapText="1"/>
      <protection/>
    </xf>
    <xf numFmtId="0" fontId="3" fillId="0" borderId="65" xfId="442" applyNumberFormat="1" applyFont="1" applyFill="1" applyBorder="1" applyAlignment="1">
      <alignment vertical="center" wrapText="1"/>
      <protection/>
    </xf>
    <xf numFmtId="0" fontId="3" fillId="0" borderId="65" xfId="375" applyNumberFormat="1" applyFont="1" applyFill="1" applyBorder="1" applyAlignment="1">
      <alignment horizontal="left" vertical="center"/>
      <protection/>
    </xf>
    <xf numFmtId="0" fontId="3" fillId="0" borderId="67" xfId="442" applyNumberFormat="1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12" fillId="56" borderId="68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1" xfId="375" applyFont="1" applyFill="1" applyBorder="1" applyAlignment="1">
      <alignment vertical="center"/>
      <protection/>
    </xf>
    <xf numFmtId="0" fontId="3" fillId="0" borderId="65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4" xfId="375" applyFont="1" applyFill="1" applyBorder="1" applyAlignment="1">
      <alignment horizontal="center" vertical="center"/>
      <protection/>
    </xf>
    <xf numFmtId="0" fontId="81" fillId="56" borderId="64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6" xfId="375" applyFont="1" applyFill="1" applyBorder="1" applyAlignment="1">
      <alignment horizontal="center" vertical="top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Fill="1" applyBorder="1" applyAlignment="1">
      <alignment horizontal="center" vertical="center"/>
      <protection/>
    </xf>
    <xf numFmtId="0" fontId="2" fillId="0" borderId="61" xfId="442" applyNumberFormat="1" applyFont="1" applyFill="1" applyBorder="1" applyAlignment="1">
      <alignment horizontal="left" vertical="center"/>
      <protection/>
    </xf>
    <xf numFmtId="165" fontId="2" fillId="56" borderId="62" xfId="188" applyNumberFormat="1" applyFont="1" applyFill="1" applyBorder="1" applyAlignment="1">
      <alignment horizontal="right" vertical="center"/>
    </xf>
    <xf numFmtId="0" fontId="3" fillId="0" borderId="63" xfId="375" applyFont="1" applyBorder="1" applyAlignment="1">
      <alignment horizontal="center" vertical="center"/>
      <protection/>
    </xf>
    <xf numFmtId="0" fontId="2" fillId="0" borderId="64" xfId="375" applyFont="1" applyFill="1" applyBorder="1" applyAlignment="1">
      <alignment horizontal="center" vertical="center"/>
      <protection/>
    </xf>
    <xf numFmtId="0" fontId="2" fillId="0" borderId="65" xfId="631" applyNumberFormat="1" applyFont="1" applyFill="1" applyBorder="1" applyAlignment="1">
      <alignment horizontal="left" vertical="center"/>
      <protection/>
    </xf>
    <xf numFmtId="165" fontId="2" fillId="56" borderId="66" xfId="188" applyNumberFormat="1" applyFont="1" applyFill="1" applyBorder="1" applyAlignment="1">
      <alignment horizontal="right" vertical="center"/>
    </xf>
    <xf numFmtId="0" fontId="2" fillId="0" borderId="65" xfId="442" applyNumberFormat="1" applyFont="1" applyFill="1" applyBorder="1" applyAlignment="1">
      <alignment horizontal="left" vertical="center"/>
      <protection/>
    </xf>
    <xf numFmtId="0" fontId="2" fillId="0" borderId="65" xfId="442" applyNumberFormat="1" applyFont="1" applyFill="1" applyBorder="1" applyAlignment="1">
      <alignment horizontal="left" vertical="center" wrapText="1"/>
      <protection/>
    </xf>
    <xf numFmtId="49" fontId="3" fillId="0" borderId="67" xfId="375" applyNumberFormat="1" applyFont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horizontal="center" vertical="center"/>
      <protection/>
    </xf>
    <xf numFmtId="0" fontId="3" fillId="56" borderId="68" xfId="442" applyNumberFormat="1" applyFont="1" applyFill="1" applyBorder="1" applyAlignment="1">
      <alignment vertical="center"/>
      <protection/>
    </xf>
    <xf numFmtId="165" fontId="3" fillId="56" borderId="70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2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7" xfId="442" applyNumberFormat="1" applyFont="1" applyFill="1" applyBorder="1" applyAlignment="1">
      <alignment vertical="center"/>
      <protection/>
    </xf>
    <xf numFmtId="165" fontId="3" fillId="56" borderId="58" xfId="188" applyNumberFormat="1" applyFont="1" applyFill="1" applyBorder="1" applyAlignment="1">
      <alignment horizontal="right" vertical="center"/>
    </xf>
    <xf numFmtId="0" fontId="2" fillId="0" borderId="61" xfId="631" applyNumberFormat="1" applyFont="1" applyFill="1" applyBorder="1" applyAlignment="1">
      <alignment horizontal="left" vertical="center"/>
      <protection/>
    </xf>
    <xf numFmtId="0" fontId="3" fillId="0" borderId="63" xfId="375" applyFont="1" applyFill="1" applyBorder="1" applyAlignment="1">
      <alignment horizontal="center" vertical="center"/>
      <protection/>
    </xf>
    <xf numFmtId="0" fontId="3" fillId="56" borderId="68" xfId="375" applyFont="1" applyFill="1" applyBorder="1" applyAlignment="1">
      <alignment horizontal="center" vertical="center"/>
      <protection/>
    </xf>
    <xf numFmtId="0" fontId="3" fillId="56" borderId="71" xfId="442" applyNumberFormat="1" applyFont="1" applyFill="1" applyBorder="1" applyAlignment="1">
      <alignment horizontal="left" vertical="center"/>
      <protection/>
    </xf>
    <xf numFmtId="0" fontId="2" fillId="0" borderId="61" xfId="442" applyFont="1" applyFill="1" applyBorder="1" applyAlignment="1">
      <alignment horizontal="left" vertical="center"/>
      <protection/>
    </xf>
    <xf numFmtId="0" fontId="2" fillId="0" borderId="65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8" xfId="375" applyFont="1" applyFill="1" applyBorder="1" applyAlignment="1">
      <alignment horizontal="center" vertical="center"/>
      <protection/>
    </xf>
    <xf numFmtId="0" fontId="2" fillId="0" borderId="71" xfId="442" applyFont="1" applyFill="1" applyBorder="1" applyAlignment="1">
      <alignment horizontal="left" vertical="center"/>
      <protection/>
    </xf>
    <xf numFmtId="0" fontId="2" fillId="0" borderId="0" xfId="442" applyFont="1" applyFill="1" applyBorder="1" applyAlignment="1">
      <alignment horizontal="left" vertical="center"/>
      <protection/>
    </xf>
    <xf numFmtId="0" fontId="3" fillId="0" borderId="65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165" fontId="81" fillId="56" borderId="66" xfId="188" applyNumberFormat="1" applyFont="1" applyFill="1" applyBorder="1" applyAlignment="1">
      <alignment horizontal="right" vertical="center"/>
    </xf>
    <xf numFmtId="165" fontId="81" fillId="56" borderId="73" xfId="188" applyNumberFormat="1" applyFont="1" applyFill="1" applyBorder="1" applyAlignment="1">
      <alignment horizontal="right" vertical="center"/>
    </xf>
    <xf numFmtId="165" fontId="2" fillId="0" borderId="0" xfId="175" applyNumberFormat="1" applyFont="1" applyFill="1" applyBorder="1" applyAlignment="1">
      <alignment horizontal="right" vertical="center"/>
    </xf>
    <xf numFmtId="165" fontId="2" fillId="0" borderId="65" xfId="175" applyNumberFormat="1" applyFont="1" applyFill="1" applyBorder="1" applyAlignment="1">
      <alignment vertical="center"/>
    </xf>
    <xf numFmtId="165" fontId="3" fillId="56" borderId="70" xfId="175" applyNumberFormat="1" applyFont="1" applyFill="1" applyBorder="1" applyAlignment="1">
      <alignment horizontal="right" vertical="center"/>
    </xf>
    <xf numFmtId="165" fontId="2" fillId="56" borderId="62" xfId="175" applyNumberFormat="1" applyFont="1" applyFill="1" applyBorder="1" applyAlignment="1">
      <alignment horizontal="right" vertical="center"/>
    </xf>
    <xf numFmtId="165" fontId="2" fillId="56" borderId="66" xfId="175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226" fontId="2" fillId="56" borderId="66" xfId="175" applyNumberFormat="1" applyFont="1" applyFill="1" applyBorder="1" applyAlignment="1">
      <alignment horizontal="right" vertical="center"/>
    </xf>
    <xf numFmtId="165" fontId="2" fillId="56" borderId="70" xfId="175" applyNumberFormat="1" applyFont="1" applyFill="1" applyBorder="1" applyAlignment="1">
      <alignment horizontal="right" vertical="center"/>
    </xf>
    <xf numFmtId="165" fontId="3" fillId="56" borderId="62" xfId="175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5" fontId="3" fillId="0" borderId="0" xfId="375" applyNumberFormat="1" applyFont="1" applyFill="1" applyAlignment="1">
      <alignment vertical="center"/>
      <protection/>
    </xf>
    <xf numFmtId="226" fontId="2" fillId="0" borderId="0" xfId="375" applyNumberFormat="1" applyFont="1" applyFill="1" applyBorder="1">
      <alignment/>
      <protection/>
    </xf>
    <xf numFmtId="0" fontId="3" fillId="0" borderId="0" xfId="375" applyFont="1" applyFill="1" applyAlignment="1">
      <alignment horizontal="left"/>
      <protection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4" fillId="0" borderId="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84" fillId="0" borderId="10" xfId="375" applyFont="1" applyFill="1" applyBorder="1" applyAlignment="1">
      <alignment horizontal="center" vertical="center" wrapText="1"/>
      <protection/>
    </xf>
    <xf numFmtId="0" fontId="3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horizontal="center" vertical="center"/>
      <protection/>
    </xf>
    <xf numFmtId="0" fontId="84" fillId="0" borderId="0" xfId="442" applyFont="1" applyFill="1" applyBorder="1" applyAlignment="1">
      <alignment horizontal="center" vertical="center"/>
      <protection/>
    </xf>
    <xf numFmtId="0" fontId="84" fillId="0" borderId="0" xfId="375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3" fillId="56" borderId="49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5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3" fillId="56" borderId="77" xfId="444" applyFont="1" applyFill="1" applyBorder="1" applyAlignment="1">
      <alignment horizontal="center" vertical="center" wrapText="1"/>
      <protection/>
    </xf>
    <xf numFmtId="0" fontId="3" fillId="56" borderId="78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49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78" fillId="56" borderId="5" xfId="0" applyFont="1" applyFill="1" applyBorder="1" applyAlignment="1" applyProtection="1">
      <alignment horizontal="center" vertical="center" textRotation="90" wrapText="1"/>
      <protection/>
    </xf>
    <xf numFmtId="0" fontId="78" fillId="56" borderId="80" xfId="0" applyFont="1" applyFill="1" applyBorder="1" applyAlignment="1" applyProtection="1">
      <alignment horizontal="center" vertical="center" textRotation="90" wrapText="1"/>
      <protection/>
    </xf>
    <xf numFmtId="0" fontId="84" fillId="0" borderId="0" xfId="375" applyFont="1" applyFill="1" applyAlignment="1">
      <alignment horizontal="right"/>
      <protection/>
    </xf>
    <xf numFmtId="0" fontId="3" fillId="75" borderId="81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82" xfId="444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6" xfId="0" applyNumberFormat="1" applyFont="1" applyFill="1" applyBorder="1" applyAlignment="1" applyProtection="1">
      <alignment horizontal="center" vertical="center" wrapText="1"/>
      <protection/>
    </xf>
    <xf numFmtId="0" fontId="78" fillId="56" borderId="54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K59"/>
  <sheetViews>
    <sheetView showGridLines="0" tabSelected="1" zoomScale="90" zoomScaleNormal="90" zoomScalePageLayoutView="0" workbookViewId="0" topLeftCell="A1">
      <pane ySplit="7" topLeftCell="A26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.00390625" style="120" customWidth="1"/>
    <col min="2" max="2" width="11.00390625" style="120" customWidth="1"/>
    <col min="3" max="3" width="5.140625" style="120" customWidth="1"/>
    <col min="4" max="4" width="73.7109375" style="120" customWidth="1"/>
    <col min="5" max="5" width="16.140625" style="120" customWidth="1"/>
    <col min="6" max="7" width="9.140625" style="120" customWidth="1"/>
    <col min="8" max="8" width="11.7109375" style="120" bestFit="1" customWidth="1"/>
    <col min="9" max="9" width="10.7109375" style="120" bestFit="1" customWidth="1"/>
    <col min="10" max="10" width="10.00390625" style="120" bestFit="1" customWidth="1"/>
    <col min="11" max="11" width="10.8515625" style="120" customWidth="1"/>
    <col min="12" max="16384" width="9.140625" style="120" customWidth="1"/>
  </cols>
  <sheetData>
    <row r="2" spans="2:5" s="211" customFormat="1" ht="15">
      <c r="B2" s="213" t="s">
        <v>242</v>
      </c>
      <c r="C2" s="213"/>
      <c r="D2" s="207"/>
      <c r="E2" s="212" t="s">
        <v>237</v>
      </c>
    </row>
    <row r="3" spans="2:5" s="211" customFormat="1" ht="15">
      <c r="B3" s="229" t="s">
        <v>244</v>
      </c>
      <c r="C3" s="229"/>
      <c r="D3" s="229"/>
      <c r="E3" s="229"/>
    </row>
    <row r="4" spans="2:3" ht="15">
      <c r="B4" s="121"/>
      <c r="C4" s="121"/>
    </row>
    <row r="5" spans="2:5" ht="18" customHeight="1">
      <c r="B5" s="122"/>
      <c r="C5" s="230" t="s">
        <v>84</v>
      </c>
      <c r="D5" s="231"/>
      <c r="E5" s="231"/>
    </row>
    <row r="6" ht="15.75" thickBot="1">
      <c r="E6" s="164" t="s">
        <v>85</v>
      </c>
    </row>
    <row r="7" spans="2:5" s="127" customFormat="1" ht="30.75" thickBot="1">
      <c r="B7" s="123" t="s">
        <v>86</v>
      </c>
      <c r="C7" s="124" t="s">
        <v>87</v>
      </c>
      <c r="D7" s="125"/>
      <c r="E7" s="126" t="s">
        <v>88</v>
      </c>
    </row>
    <row r="8" spans="3:5" s="127" customFormat="1" ht="6" customHeight="1">
      <c r="C8" s="128"/>
      <c r="D8" s="129"/>
      <c r="E8" s="130"/>
    </row>
    <row r="9" spans="3:5" s="131" customFormat="1" ht="15.75" thickBot="1">
      <c r="C9" s="232" t="s">
        <v>89</v>
      </c>
      <c r="D9" s="232"/>
      <c r="E9" s="232"/>
    </row>
    <row r="10" spans="2:5" s="136" customFormat="1" ht="15" customHeight="1">
      <c r="B10" s="132" t="s">
        <v>90</v>
      </c>
      <c r="C10" s="133">
        <v>1</v>
      </c>
      <c r="D10" s="134" t="s">
        <v>241</v>
      </c>
      <c r="E10" s="135">
        <v>533975.63</v>
      </c>
    </row>
    <row r="11" spans="2:5" s="136" customFormat="1" ht="15" customHeight="1">
      <c r="B11" s="137" t="s">
        <v>91</v>
      </c>
      <c r="C11" s="138">
        <v>2</v>
      </c>
      <c r="D11" s="139" t="s">
        <v>92</v>
      </c>
      <c r="E11" s="140">
        <v>3381284.0599999996</v>
      </c>
    </row>
    <row r="12" spans="2:5" s="136" customFormat="1" ht="15" customHeight="1">
      <c r="B12" s="137" t="s">
        <v>93</v>
      </c>
      <c r="C12" s="138">
        <v>3</v>
      </c>
      <c r="D12" s="139" t="s">
        <v>94</v>
      </c>
      <c r="E12" s="140">
        <v>0</v>
      </c>
    </row>
    <row r="13" spans="2:5" s="136" customFormat="1" ht="15" customHeight="1">
      <c r="B13" s="137" t="s">
        <v>95</v>
      </c>
      <c r="C13" s="138">
        <v>4</v>
      </c>
      <c r="D13" s="141" t="s">
        <v>96</v>
      </c>
      <c r="E13" s="140">
        <v>0</v>
      </c>
    </row>
    <row r="14" spans="2:5" s="136" customFormat="1" ht="30">
      <c r="B14" s="137" t="s">
        <v>97</v>
      </c>
      <c r="C14" s="138">
        <v>5</v>
      </c>
      <c r="D14" s="142" t="s">
        <v>98</v>
      </c>
      <c r="E14" s="140">
        <v>0</v>
      </c>
    </row>
    <row r="15" spans="2:5" s="136" customFormat="1" ht="15" customHeight="1">
      <c r="B15" s="137" t="s">
        <v>99</v>
      </c>
      <c r="C15" s="138">
        <v>6</v>
      </c>
      <c r="D15" s="141" t="s">
        <v>100</v>
      </c>
      <c r="E15" s="140">
        <v>21318340.440000005</v>
      </c>
    </row>
    <row r="16" spans="2:5" s="136" customFormat="1" ht="15" customHeight="1">
      <c r="B16" s="137" t="s">
        <v>101</v>
      </c>
      <c r="C16" s="138">
        <v>7</v>
      </c>
      <c r="D16" s="139" t="s">
        <v>102</v>
      </c>
      <c r="E16" s="140">
        <v>4185866.9299999997</v>
      </c>
    </row>
    <row r="17" spans="2:5" s="136" customFormat="1" ht="15" customHeight="1">
      <c r="B17" s="137" t="s">
        <v>103</v>
      </c>
      <c r="C17" s="138">
        <v>8</v>
      </c>
      <c r="D17" s="141" t="s">
        <v>104</v>
      </c>
      <c r="E17" s="140"/>
    </row>
    <row r="18" spans="2:5" s="136" customFormat="1" ht="15" customHeight="1">
      <c r="B18" s="137" t="s">
        <v>105</v>
      </c>
      <c r="C18" s="138">
        <v>9</v>
      </c>
      <c r="D18" s="139" t="s">
        <v>106</v>
      </c>
      <c r="E18" s="140">
        <v>3379883.3299999996</v>
      </c>
    </row>
    <row r="19" spans="2:5" s="136" customFormat="1" ht="15" customHeight="1">
      <c r="B19" s="137" t="s">
        <v>107</v>
      </c>
      <c r="C19" s="138">
        <v>10</v>
      </c>
      <c r="D19" s="139" t="s">
        <v>108</v>
      </c>
      <c r="E19" s="140">
        <v>0</v>
      </c>
    </row>
    <row r="20" spans="2:5" s="136" customFormat="1" ht="15" customHeight="1">
      <c r="B20" s="137" t="s">
        <v>109</v>
      </c>
      <c r="C20" s="138">
        <v>11</v>
      </c>
      <c r="D20" s="139" t="s">
        <v>110</v>
      </c>
      <c r="E20" s="140">
        <v>0</v>
      </c>
    </row>
    <row r="21" spans="2:5" s="136" customFormat="1" ht="15" customHeight="1">
      <c r="B21" s="137" t="s">
        <v>111</v>
      </c>
      <c r="C21" s="138">
        <v>12</v>
      </c>
      <c r="D21" s="139" t="s">
        <v>112</v>
      </c>
      <c r="E21" s="140">
        <v>6598124.83</v>
      </c>
    </row>
    <row r="22" spans="2:5" s="136" customFormat="1" ht="15" customHeight="1">
      <c r="B22" s="137" t="s">
        <v>113</v>
      </c>
      <c r="C22" s="138">
        <v>13</v>
      </c>
      <c r="D22" s="139" t="s">
        <v>114</v>
      </c>
      <c r="E22" s="140">
        <v>62884.08</v>
      </c>
    </row>
    <row r="23" spans="2:8" s="136" customFormat="1" ht="15" customHeight="1">
      <c r="B23" s="137" t="s">
        <v>115</v>
      </c>
      <c r="C23" s="138">
        <v>14</v>
      </c>
      <c r="D23" s="139" t="s">
        <v>116</v>
      </c>
      <c r="E23" s="140">
        <v>1373247.8299999998</v>
      </c>
      <c r="H23" s="227"/>
    </row>
    <row r="24" spans="2:8" s="136" customFormat="1" ht="15" customHeight="1">
      <c r="B24" s="137" t="s">
        <v>117</v>
      </c>
      <c r="C24" s="138">
        <v>15</v>
      </c>
      <c r="D24" s="139" t="s">
        <v>118</v>
      </c>
      <c r="E24" s="140">
        <v>762800</v>
      </c>
      <c r="H24" s="227"/>
    </row>
    <row r="25" spans="2:8" s="136" customFormat="1" ht="15" customHeight="1">
      <c r="B25" s="137" t="s">
        <v>119</v>
      </c>
      <c r="C25" s="138">
        <v>16</v>
      </c>
      <c r="D25" s="139" t="s">
        <v>120</v>
      </c>
      <c r="E25" s="140">
        <v>126511.62999999996</v>
      </c>
      <c r="H25" s="227"/>
    </row>
    <row r="26" spans="2:8" s="136" customFormat="1" ht="15" customHeight="1">
      <c r="B26" s="137" t="s">
        <v>121</v>
      </c>
      <c r="C26" s="138">
        <v>17</v>
      </c>
      <c r="D26" s="139" t="s">
        <v>122</v>
      </c>
      <c r="E26" s="140"/>
      <c r="H26" s="227"/>
    </row>
    <row r="27" spans="2:8" s="136" customFormat="1" ht="15" customHeight="1">
      <c r="B27" s="137" t="s">
        <v>123</v>
      </c>
      <c r="C27" s="138">
        <v>18</v>
      </c>
      <c r="D27" s="143" t="s">
        <v>124</v>
      </c>
      <c r="E27" s="140">
        <v>195633.73</v>
      </c>
      <c r="H27" s="227"/>
    </row>
    <row r="28" spans="2:8" s="147" customFormat="1" ht="15" customHeight="1" thickBot="1">
      <c r="B28" s="144" t="s">
        <v>125</v>
      </c>
      <c r="C28" s="145">
        <v>19</v>
      </c>
      <c r="D28" s="146" t="s">
        <v>126</v>
      </c>
      <c r="E28" s="214">
        <f>SUM(E10:E27)</f>
        <v>41918552.489999995</v>
      </c>
      <c r="H28" s="227"/>
    </row>
    <row r="29" spans="2:8" s="131" customFormat="1" ht="6" customHeight="1">
      <c r="B29" s="148"/>
      <c r="C29" s="149"/>
      <c r="D29" s="150"/>
      <c r="E29" s="151"/>
      <c r="H29" s="227"/>
    </row>
    <row r="30" spans="2:8" s="131" customFormat="1" ht="15.75" customHeight="1" thickBot="1">
      <c r="B30" s="148"/>
      <c r="C30" s="235" t="s">
        <v>127</v>
      </c>
      <c r="D30" s="235"/>
      <c r="E30" s="235"/>
      <c r="H30" s="227"/>
    </row>
    <row r="31" spans="2:8" s="136" customFormat="1" ht="15" customHeight="1">
      <c r="B31" s="132" t="s">
        <v>128</v>
      </c>
      <c r="C31" s="133">
        <v>20</v>
      </c>
      <c r="D31" s="152" t="s">
        <v>129</v>
      </c>
      <c r="E31" s="135">
        <v>25918812.5</v>
      </c>
      <c r="H31" s="227"/>
    </row>
    <row r="32" spans="2:8" s="136" customFormat="1" ht="15" customHeight="1">
      <c r="B32" s="137" t="s">
        <v>130</v>
      </c>
      <c r="C32" s="138">
        <v>21</v>
      </c>
      <c r="D32" s="153" t="s">
        <v>131</v>
      </c>
      <c r="E32" s="140">
        <v>5985078.930318878</v>
      </c>
      <c r="H32" s="227"/>
    </row>
    <row r="33" spans="2:8" s="136" customFormat="1" ht="15" customHeight="1">
      <c r="B33" s="137" t="s">
        <v>132</v>
      </c>
      <c r="C33" s="138">
        <v>22</v>
      </c>
      <c r="D33" s="141" t="s">
        <v>133</v>
      </c>
      <c r="E33" s="140"/>
      <c r="H33" s="227"/>
    </row>
    <row r="34" spans="2:8" s="136" customFormat="1" ht="15" customHeight="1">
      <c r="B34" s="137" t="s">
        <v>134</v>
      </c>
      <c r="C34" s="138">
        <v>23</v>
      </c>
      <c r="D34" s="153" t="s">
        <v>135</v>
      </c>
      <c r="E34" s="140">
        <v>1021621.44</v>
      </c>
      <c r="H34" s="227"/>
    </row>
    <row r="35" spans="2:8" s="136" customFormat="1" ht="15" customHeight="1">
      <c r="B35" s="137" t="s">
        <v>136</v>
      </c>
      <c r="C35" s="138">
        <v>24</v>
      </c>
      <c r="D35" s="153" t="s">
        <v>137</v>
      </c>
      <c r="E35" s="140">
        <v>0</v>
      </c>
      <c r="H35" s="227"/>
    </row>
    <row r="36" spans="2:8" s="136" customFormat="1" ht="15" customHeight="1">
      <c r="B36" s="137" t="s">
        <v>138</v>
      </c>
      <c r="C36" s="138">
        <v>25</v>
      </c>
      <c r="D36" s="153" t="s">
        <v>139</v>
      </c>
      <c r="E36" s="140">
        <v>0</v>
      </c>
      <c r="H36" s="227"/>
    </row>
    <row r="37" spans="2:8" s="136" customFormat="1" ht="15" customHeight="1">
      <c r="B37" s="137" t="s">
        <v>140</v>
      </c>
      <c r="C37" s="138">
        <v>26</v>
      </c>
      <c r="D37" s="153" t="s">
        <v>141</v>
      </c>
      <c r="E37" s="140">
        <v>0</v>
      </c>
      <c r="H37" s="227"/>
    </row>
    <row r="38" spans="2:8" s="136" customFormat="1" ht="15" customHeight="1">
      <c r="B38" s="137" t="s">
        <v>142</v>
      </c>
      <c r="C38" s="138">
        <v>27</v>
      </c>
      <c r="D38" s="153" t="s">
        <v>143</v>
      </c>
      <c r="E38" s="140">
        <v>278793.21</v>
      </c>
      <c r="H38" s="227"/>
    </row>
    <row r="39" spans="2:11" s="136" customFormat="1" ht="15" customHeight="1">
      <c r="B39" s="137" t="s">
        <v>144</v>
      </c>
      <c r="C39" s="138">
        <v>28</v>
      </c>
      <c r="D39" s="153" t="s">
        <v>145</v>
      </c>
      <c r="E39" s="140">
        <v>131926</v>
      </c>
      <c r="H39" s="227"/>
      <c r="J39" s="227"/>
      <c r="K39" s="227"/>
    </row>
    <row r="40" spans="2:11" s="136" customFormat="1" ht="15" customHeight="1">
      <c r="B40" s="137" t="s">
        <v>146</v>
      </c>
      <c r="C40" s="138">
        <v>29</v>
      </c>
      <c r="D40" s="153" t="s">
        <v>147</v>
      </c>
      <c r="E40" s="140">
        <v>1502974.96</v>
      </c>
      <c r="H40" s="227"/>
      <c r="K40" s="227"/>
    </row>
    <row r="41" spans="2:5" s="147" customFormat="1" ht="15" customHeight="1" thickBot="1">
      <c r="B41" s="144" t="s">
        <v>148</v>
      </c>
      <c r="C41" s="145">
        <v>30</v>
      </c>
      <c r="D41" s="154" t="s">
        <v>149</v>
      </c>
      <c r="E41" s="214">
        <f>SUM(E31:E40)</f>
        <v>34839207.04031888</v>
      </c>
    </row>
    <row r="42" spans="2:5" s="157" customFormat="1" ht="6" customHeight="1">
      <c r="B42" s="155"/>
      <c r="C42" s="156"/>
      <c r="D42" s="150"/>
      <c r="E42" s="151"/>
    </row>
    <row r="43" spans="2:5" s="131" customFormat="1" ht="15.75" customHeight="1" thickBot="1">
      <c r="B43" s="158"/>
      <c r="C43" s="235" t="s">
        <v>150</v>
      </c>
      <c r="D43" s="235"/>
      <c r="E43" s="235"/>
    </row>
    <row r="44" spans="2:5" s="136" customFormat="1" ht="15" customHeight="1">
      <c r="B44" s="132" t="s">
        <v>151</v>
      </c>
      <c r="C44" s="133">
        <v>31</v>
      </c>
      <c r="D44" s="152" t="s">
        <v>152</v>
      </c>
      <c r="E44" s="135">
        <v>2600000</v>
      </c>
    </row>
    <row r="45" spans="2:5" s="136" customFormat="1" ht="15" customHeight="1">
      <c r="B45" s="137" t="s">
        <v>153</v>
      </c>
      <c r="C45" s="138">
        <v>32</v>
      </c>
      <c r="D45" s="153" t="s">
        <v>154</v>
      </c>
      <c r="E45" s="140"/>
    </row>
    <row r="46" spans="2:5" s="136" customFormat="1" ht="15" customHeight="1">
      <c r="B46" s="137" t="s">
        <v>155</v>
      </c>
      <c r="C46" s="138">
        <v>33</v>
      </c>
      <c r="D46" s="153" t="s">
        <v>156</v>
      </c>
      <c r="E46" s="140"/>
    </row>
    <row r="47" spans="2:5" s="136" customFormat="1" ht="15" customHeight="1">
      <c r="B47" s="137" t="s">
        <v>157</v>
      </c>
      <c r="C47" s="138">
        <v>34</v>
      </c>
      <c r="D47" s="153" t="s">
        <v>158</v>
      </c>
      <c r="E47" s="140">
        <v>4144797.489999999</v>
      </c>
    </row>
    <row r="48" spans="2:5" s="136" customFormat="1" ht="15" customHeight="1">
      <c r="B48" s="137" t="s">
        <v>159</v>
      </c>
      <c r="C48" s="138">
        <v>35</v>
      </c>
      <c r="D48" s="153" t="s">
        <v>160</v>
      </c>
      <c r="E48" s="140">
        <v>334547.959681117</v>
      </c>
    </row>
    <row r="49" spans="2:5" s="136" customFormat="1" ht="15" customHeight="1">
      <c r="B49" s="137" t="s">
        <v>161</v>
      </c>
      <c r="C49" s="138">
        <v>36</v>
      </c>
      <c r="D49" s="153" t="s">
        <v>162</v>
      </c>
      <c r="E49" s="140"/>
    </row>
    <row r="50" spans="2:5" s="147" customFormat="1" ht="15" customHeight="1">
      <c r="B50" s="137" t="s">
        <v>163</v>
      </c>
      <c r="C50" s="159">
        <v>37</v>
      </c>
      <c r="D50" s="160" t="s">
        <v>164</v>
      </c>
      <c r="E50" s="215">
        <v>7079345.449681115</v>
      </c>
    </row>
    <row r="51" spans="2:5" s="147" customFormat="1" ht="15" customHeight="1" thickBot="1">
      <c r="B51" s="144" t="s">
        <v>165</v>
      </c>
      <c r="C51" s="161">
        <v>38</v>
      </c>
      <c r="D51" s="162" t="s">
        <v>166</v>
      </c>
      <c r="E51" s="216">
        <f>E41+E50</f>
        <v>41918552.489999995</v>
      </c>
    </row>
    <row r="52" s="163" customFormat="1" ht="15">
      <c r="G52" s="228"/>
    </row>
    <row r="53" s="163" customFormat="1" ht="15"/>
    <row r="54" spans="3:5" ht="15">
      <c r="C54" s="233"/>
      <c r="D54" s="233"/>
      <c r="E54" s="233"/>
    </row>
    <row r="55" spans="3:5" ht="15">
      <c r="C55" s="234"/>
      <c r="D55" s="234"/>
      <c r="E55" s="234"/>
    </row>
    <row r="56" spans="3:5" ht="15">
      <c r="C56" s="233"/>
      <c r="D56" s="233"/>
      <c r="E56" s="233"/>
    </row>
    <row r="57" spans="3:5" ht="15">
      <c r="C57" s="234"/>
      <c r="D57" s="234"/>
      <c r="E57" s="234"/>
    </row>
    <row r="58" spans="3:5" ht="15" customHeight="1">
      <c r="C58" s="233"/>
      <c r="D58" s="233"/>
      <c r="E58" s="233"/>
    </row>
    <row r="59" spans="3:5" ht="15">
      <c r="C59" s="234"/>
      <c r="D59" s="234"/>
      <c r="E59" s="234"/>
    </row>
  </sheetData>
  <sheetProtection/>
  <mergeCells count="11"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22" activePane="bottomLeft" state="frozen"/>
      <selection pane="topLeft" activeCell="C120" sqref="C120"/>
      <selection pane="bottomLeft" activeCell="B3" sqref="B3"/>
    </sheetView>
  </sheetViews>
  <sheetFormatPr defaultColWidth="9.140625" defaultRowHeight="12.75"/>
  <cols>
    <col min="1" max="1" width="2.00390625" style="131" customWidth="1"/>
    <col min="2" max="2" width="11.00390625" style="131" customWidth="1"/>
    <col min="3" max="3" width="5.8515625" style="131" customWidth="1"/>
    <col min="4" max="4" width="81.7109375" style="131" customWidth="1"/>
    <col min="5" max="5" width="15.7109375" style="131" customWidth="1"/>
    <col min="6" max="16384" width="9.140625" style="131" customWidth="1"/>
  </cols>
  <sheetData>
    <row r="1" spans="2:5" ht="15" customHeight="1">
      <c r="B1" s="136" t="s">
        <v>242</v>
      </c>
      <c r="C1" s="136"/>
      <c r="D1" s="165"/>
      <c r="E1" s="208" t="s">
        <v>238</v>
      </c>
    </row>
    <row r="2" spans="2:5" ht="15" customHeight="1">
      <c r="B2" s="236" t="s">
        <v>243</v>
      </c>
      <c r="C2" s="236"/>
      <c r="D2" s="236"/>
      <c r="E2" s="236"/>
    </row>
    <row r="3" ht="15" customHeight="1"/>
    <row r="4" spans="4:5" s="166" customFormat="1" ht="12.75" customHeight="1">
      <c r="D4" s="237" t="s">
        <v>167</v>
      </c>
      <c r="E4" s="237"/>
    </row>
    <row r="5" ht="15" customHeight="1" thickBot="1">
      <c r="E5" s="206" t="s">
        <v>85</v>
      </c>
    </row>
    <row r="6" spans="2:5" s="169" customFormat="1" ht="45" customHeight="1" thickBot="1">
      <c r="B6" s="123" t="s">
        <v>86</v>
      </c>
      <c r="C6" s="167" t="s">
        <v>87</v>
      </c>
      <c r="D6" s="168"/>
      <c r="E6" s="126" t="s">
        <v>88</v>
      </c>
    </row>
    <row r="7" spans="3:5" s="157" customFormat="1" ht="9" customHeight="1">
      <c r="C7" s="170"/>
      <c r="D7" s="170"/>
      <c r="E7" s="171"/>
    </row>
    <row r="8" spans="3:5" s="157" customFormat="1" ht="15" customHeight="1" thickBot="1">
      <c r="C8" s="238" t="s">
        <v>168</v>
      </c>
      <c r="D8" s="238"/>
      <c r="E8" s="238"/>
    </row>
    <row r="9" spans="2:5" ht="15" customHeight="1">
      <c r="B9" s="172" t="s">
        <v>90</v>
      </c>
      <c r="C9" s="173">
        <v>1</v>
      </c>
      <c r="D9" s="174" t="s">
        <v>169</v>
      </c>
      <c r="E9" s="220">
        <v>20550345.26</v>
      </c>
    </row>
    <row r="10" spans="2:5" ht="15" customHeight="1">
      <c r="B10" s="176" t="s">
        <v>91</v>
      </c>
      <c r="C10" s="177">
        <v>2</v>
      </c>
      <c r="D10" s="178" t="s">
        <v>170</v>
      </c>
      <c r="E10" s="221">
        <v>2446659.96</v>
      </c>
    </row>
    <row r="11" spans="2:5" ht="15" customHeight="1">
      <c r="B11" s="176" t="s">
        <v>93</v>
      </c>
      <c r="C11" s="177">
        <v>3</v>
      </c>
      <c r="D11" s="180" t="s">
        <v>171</v>
      </c>
      <c r="E11" s="221">
        <v>3859398.32</v>
      </c>
    </row>
    <row r="12" spans="2:5" ht="15" customHeight="1">
      <c r="B12" s="176" t="s">
        <v>95</v>
      </c>
      <c r="C12" s="177">
        <v>4</v>
      </c>
      <c r="D12" s="181" t="s">
        <v>172</v>
      </c>
      <c r="E12" s="221">
        <v>505509.18</v>
      </c>
    </row>
    <row r="13" spans="2:5" s="136" customFormat="1" ht="15" customHeight="1">
      <c r="B13" s="176" t="s">
        <v>97</v>
      </c>
      <c r="C13" s="138">
        <v>5</v>
      </c>
      <c r="D13" s="139" t="s">
        <v>173</v>
      </c>
      <c r="E13" s="222">
        <f>E9-E10-E11+E12</f>
        <v>14749796.16</v>
      </c>
    </row>
    <row r="14" spans="2:5" ht="15" customHeight="1">
      <c r="B14" s="176" t="s">
        <v>99</v>
      </c>
      <c r="C14" s="177">
        <v>6</v>
      </c>
      <c r="D14" s="178" t="s">
        <v>174</v>
      </c>
      <c r="E14" s="221">
        <v>10262612.44</v>
      </c>
    </row>
    <row r="15" spans="2:5" ht="15" customHeight="1">
      <c r="B15" s="176" t="s">
        <v>101</v>
      </c>
      <c r="C15" s="177">
        <v>7</v>
      </c>
      <c r="D15" s="178" t="s">
        <v>175</v>
      </c>
      <c r="E15" s="221">
        <v>450134.346</v>
      </c>
    </row>
    <row r="16" spans="2:5" ht="15" customHeight="1">
      <c r="B16" s="176" t="s">
        <v>103</v>
      </c>
      <c r="C16" s="177">
        <v>8</v>
      </c>
      <c r="D16" s="180" t="s">
        <v>176</v>
      </c>
      <c r="E16" s="221">
        <v>-1593062.36</v>
      </c>
    </row>
    <row r="17" spans="2:5" ht="15" customHeight="1">
      <c r="B17" s="176" t="s">
        <v>105</v>
      </c>
      <c r="C17" s="177">
        <v>9</v>
      </c>
      <c r="D17" s="180" t="s">
        <v>177</v>
      </c>
      <c r="E17" s="221">
        <v>-1129135.36</v>
      </c>
    </row>
    <row r="18" spans="2:8" ht="15" customHeight="1">
      <c r="B18" s="176" t="s">
        <v>107</v>
      </c>
      <c r="C18" s="177">
        <v>10</v>
      </c>
      <c r="D18" s="180" t="s">
        <v>178</v>
      </c>
      <c r="E18" s="221">
        <v>196761.26</v>
      </c>
      <c r="G18" s="157"/>
      <c r="H18" s="157"/>
    </row>
    <row r="19" spans="2:8" s="136" customFormat="1" ht="15" customHeight="1">
      <c r="B19" s="176" t="s">
        <v>109</v>
      </c>
      <c r="C19" s="138">
        <v>11</v>
      </c>
      <c r="D19" s="139" t="s">
        <v>179</v>
      </c>
      <c r="E19" s="222">
        <f>E14-E15+E16-E17-E18</f>
        <v>9151789.833999999</v>
      </c>
      <c r="G19" s="170"/>
      <c r="H19" s="170"/>
    </row>
    <row r="20" spans="2:7" s="136" customFormat="1" ht="15" customHeight="1">
      <c r="B20" s="176" t="s">
        <v>111</v>
      </c>
      <c r="C20" s="138">
        <v>12</v>
      </c>
      <c r="D20" s="139" t="s">
        <v>180</v>
      </c>
      <c r="E20" s="222"/>
      <c r="G20" s="170"/>
    </row>
    <row r="21" spans="2:7" s="136" customFormat="1" ht="15" customHeight="1">
      <c r="B21" s="176" t="s">
        <v>113</v>
      </c>
      <c r="C21" s="138">
        <v>13</v>
      </c>
      <c r="D21" s="139" t="s">
        <v>181</v>
      </c>
      <c r="E21" s="222">
        <v>-57681.48999999999</v>
      </c>
      <c r="G21" s="170"/>
    </row>
    <row r="22" spans="2:5" s="136" customFormat="1" ht="15" customHeight="1" thickBot="1">
      <c r="B22" s="182" t="s">
        <v>115</v>
      </c>
      <c r="C22" s="183">
        <v>14</v>
      </c>
      <c r="D22" s="184" t="s">
        <v>182</v>
      </c>
      <c r="E22" s="219">
        <f>E13-E19-E20+E21</f>
        <v>5540324.836000001</v>
      </c>
    </row>
    <row r="23" spans="3:5" ht="9" customHeight="1">
      <c r="C23" s="149"/>
      <c r="D23" s="186"/>
      <c r="E23" s="151"/>
    </row>
    <row r="24" spans="3:5" ht="15" customHeight="1" thickBot="1">
      <c r="C24" s="238" t="s">
        <v>183</v>
      </c>
      <c r="D24" s="238"/>
      <c r="E24" s="238"/>
    </row>
    <row r="25" spans="2:5" ht="15" customHeight="1">
      <c r="B25" s="172" t="s">
        <v>117</v>
      </c>
      <c r="C25" s="173">
        <v>15</v>
      </c>
      <c r="D25" s="174" t="s">
        <v>169</v>
      </c>
      <c r="E25" s="220">
        <v>66136.33</v>
      </c>
    </row>
    <row r="26" spans="2:7" ht="15" customHeight="1">
      <c r="B26" s="176" t="s">
        <v>119</v>
      </c>
      <c r="C26" s="177">
        <v>16</v>
      </c>
      <c r="D26" s="178" t="s">
        <v>170</v>
      </c>
      <c r="E26" s="221">
        <v>24677.78108104</v>
      </c>
      <c r="G26" s="187"/>
    </row>
    <row r="27" spans="2:7" ht="15" customHeight="1">
      <c r="B27" s="176" t="s">
        <v>121</v>
      </c>
      <c r="C27" s="177">
        <v>17</v>
      </c>
      <c r="D27" s="180" t="s">
        <v>171</v>
      </c>
      <c r="E27" s="221">
        <v>-50477.01999999999</v>
      </c>
      <c r="G27" s="187"/>
    </row>
    <row r="28" spans="2:5" ht="15" customHeight="1">
      <c r="B28" s="176" t="s">
        <v>123</v>
      </c>
      <c r="C28" s="177">
        <v>18</v>
      </c>
      <c r="D28" s="180" t="s">
        <v>172</v>
      </c>
      <c r="E28" s="221">
        <v>-50483.9</v>
      </c>
    </row>
    <row r="29" spans="2:5" s="136" customFormat="1" ht="15" customHeight="1">
      <c r="B29" s="176" t="s">
        <v>125</v>
      </c>
      <c r="C29" s="138">
        <v>19</v>
      </c>
      <c r="D29" s="139" t="s">
        <v>184</v>
      </c>
      <c r="E29" s="222">
        <f>E25-E26-E27+E28</f>
        <v>41451.66891895999</v>
      </c>
    </row>
    <row r="30" spans="2:7" ht="15" customHeight="1">
      <c r="B30" s="176" t="s">
        <v>128</v>
      </c>
      <c r="C30" s="177">
        <v>20</v>
      </c>
      <c r="D30" s="178" t="s">
        <v>174</v>
      </c>
      <c r="E30" s="221">
        <v>0</v>
      </c>
      <c r="G30" s="187"/>
    </row>
    <row r="31" spans="2:5" ht="15" customHeight="1">
      <c r="B31" s="176" t="s">
        <v>130</v>
      </c>
      <c r="C31" s="177">
        <v>21</v>
      </c>
      <c r="D31" s="178" t="s">
        <v>185</v>
      </c>
      <c r="E31" s="221">
        <v>0</v>
      </c>
    </row>
    <row r="32" spans="2:5" ht="15" customHeight="1">
      <c r="B32" s="176" t="s">
        <v>132</v>
      </c>
      <c r="C32" s="177">
        <v>22</v>
      </c>
      <c r="D32" s="180" t="s">
        <v>176</v>
      </c>
      <c r="E32" s="221">
        <v>0</v>
      </c>
    </row>
    <row r="33" spans="2:5" ht="15" customHeight="1">
      <c r="B33" s="176" t="s">
        <v>134</v>
      </c>
      <c r="C33" s="177">
        <v>23</v>
      </c>
      <c r="D33" s="180" t="s">
        <v>177</v>
      </c>
      <c r="E33" s="221"/>
    </row>
    <row r="34" spans="2:5" ht="15" customHeight="1">
      <c r="B34" s="176" t="s">
        <v>136</v>
      </c>
      <c r="C34" s="177">
        <v>24</v>
      </c>
      <c r="D34" s="180" t="s">
        <v>186</v>
      </c>
      <c r="E34" s="221"/>
    </row>
    <row r="35" spans="2:5" s="136" customFormat="1" ht="15" customHeight="1">
      <c r="B35" s="176" t="s">
        <v>138</v>
      </c>
      <c r="C35" s="138">
        <v>25</v>
      </c>
      <c r="D35" s="139" t="s">
        <v>187</v>
      </c>
      <c r="E35" s="222">
        <f>E30-E31+E32-E33-E34</f>
        <v>0</v>
      </c>
    </row>
    <row r="36" spans="2:5" ht="15" customHeight="1">
      <c r="B36" s="176" t="s">
        <v>140</v>
      </c>
      <c r="C36" s="177">
        <v>26</v>
      </c>
      <c r="D36" s="178" t="s">
        <v>188</v>
      </c>
      <c r="E36" s="221"/>
    </row>
    <row r="37" spans="2:5" ht="15" customHeight="1">
      <c r="B37" s="176" t="s">
        <v>142</v>
      </c>
      <c r="C37" s="177">
        <v>27</v>
      </c>
      <c r="D37" s="180" t="s">
        <v>189</v>
      </c>
      <c r="E37" s="221"/>
    </row>
    <row r="38" spans="2:5" s="136" customFormat="1" ht="15" customHeight="1">
      <c r="B38" s="176" t="s">
        <v>144</v>
      </c>
      <c r="C38" s="138">
        <v>28</v>
      </c>
      <c r="D38" s="139" t="s">
        <v>190</v>
      </c>
      <c r="E38" s="222">
        <f>E36-E37</f>
        <v>0</v>
      </c>
    </row>
    <row r="39" spans="2:5" s="136" customFormat="1" ht="15" customHeight="1">
      <c r="B39" s="176" t="s">
        <v>146</v>
      </c>
      <c r="C39" s="138">
        <v>29</v>
      </c>
      <c r="D39" s="139" t="s">
        <v>191</v>
      </c>
      <c r="E39" s="222"/>
    </row>
    <row r="40" spans="2:5" s="136" customFormat="1" ht="15" customHeight="1">
      <c r="B40" s="176" t="s">
        <v>148</v>
      </c>
      <c r="C40" s="138">
        <v>30</v>
      </c>
      <c r="D40" s="139" t="s">
        <v>181</v>
      </c>
      <c r="E40" s="222">
        <v>0</v>
      </c>
    </row>
    <row r="41" spans="2:5" s="136" customFormat="1" ht="15" customHeight="1" thickBot="1">
      <c r="B41" s="182" t="s">
        <v>151</v>
      </c>
      <c r="C41" s="183">
        <v>31</v>
      </c>
      <c r="D41" s="184" t="s">
        <v>192</v>
      </c>
      <c r="E41" s="219">
        <f>E29-E35+E38-E39+E40</f>
        <v>41451.66891895999</v>
      </c>
    </row>
    <row r="42" spans="3:5" s="170" customFormat="1" ht="9" customHeight="1" thickBot="1">
      <c r="C42" s="149"/>
      <c r="D42" s="188"/>
      <c r="E42" s="189"/>
    </row>
    <row r="43" spans="2:5" s="136" customFormat="1" ht="15" customHeight="1" thickBot="1">
      <c r="B43" s="190" t="s">
        <v>153</v>
      </c>
      <c r="C43" s="191">
        <v>32</v>
      </c>
      <c r="D43" s="192" t="s">
        <v>193</v>
      </c>
      <c r="E43" s="193">
        <f>E22+E41</f>
        <v>5581776.504918961</v>
      </c>
    </row>
    <row r="44" spans="3:5" ht="9" customHeight="1">
      <c r="C44" s="149"/>
      <c r="D44" s="188"/>
      <c r="E44" s="151"/>
    </row>
    <row r="45" spans="3:5" ht="15" customHeight="1" thickBot="1">
      <c r="C45" s="149"/>
      <c r="D45" s="238" t="s">
        <v>194</v>
      </c>
      <c r="E45" s="238"/>
    </row>
    <row r="46" spans="2:5" ht="15" customHeight="1">
      <c r="B46" s="172" t="s">
        <v>155</v>
      </c>
      <c r="C46" s="173">
        <v>33</v>
      </c>
      <c r="D46" s="194" t="s">
        <v>195</v>
      </c>
      <c r="E46" s="175">
        <v>0</v>
      </c>
    </row>
    <row r="47" spans="2:5" ht="15" customHeight="1">
      <c r="B47" s="176" t="s">
        <v>157</v>
      </c>
      <c r="C47" s="177">
        <v>34</v>
      </c>
      <c r="D47" s="178" t="s">
        <v>196</v>
      </c>
      <c r="E47" s="179">
        <v>0</v>
      </c>
    </row>
    <row r="48" spans="2:5" ht="15" customHeight="1">
      <c r="B48" s="195" t="s">
        <v>159</v>
      </c>
      <c r="C48" s="177">
        <v>35</v>
      </c>
      <c r="D48" s="178" t="s">
        <v>197</v>
      </c>
      <c r="E48" s="179">
        <v>0</v>
      </c>
    </row>
    <row r="49" spans="2:5" s="136" customFormat="1" ht="15" customHeight="1" thickBot="1">
      <c r="B49" s="182" t="s">
        <v>161</v>
      </c>
      <c r="C49" s="183">
        <v>36</v>
      </c>
      <c r="D49" s="184" t="s">
        <v>198</v>
      </c>
      <c r="E49" s="185">
        <f>E46-E47-E48</f>
        <v>0</v>
      </c>
    </row>
    <row r="50" spans="3:5" ht="8.25" customHeight="1">
      <c r="C50" s="149"/>
      <c r="D50" s="186"/>
      <c r="E50" s="151"/>
    </row>
    <row r="51" spans="3:5" ht="15" customHeight="1" thickBot="1">
      <c r="C51" s="238" t="s">
        <v>199</v>
      </c>
      <c r="D51" s="238"/>
      <c r="E51" s="238"/>
    </row>
    <row r="52" spans="2:5" ht="15" customHeight="1">
      <c r="B52" s="172" t="s">
        <v>163</v>
      </c>
      <c r="C52" s="173">
        <v>37</v>
      </c>
      <c r="D52" s="174" t="s">
        <v>200</v>
      </c>
      <c r="E52" s="220">
        <v>141955.96</v>
      </c>
    </row>
    <row r="53" spans="2:5" ht="15" customHeight="1">
      <c r="B53" s="176" t="s">
        <v>165</v>
      </c>
      <c r="C53" s="177">
        <v>38</v>
      </c>
      <c r="D53" s="180" t="s">
        <v>201</v>
      </c>
      <c r="E53" s="221">
        <v>0</v>
      </c>
    </row>
    <row r="54" spans="2:5" ht="15" customHeight="1">
      <c r="B54" s="176" t="s">
        <v>202</v>
      </c>
      <c r="C54" s="177">
        <v>39</v>
      </c>
      <c r="D54" s="180" t="s">
        <v>203</v>
      </c>
      <c r="E54" s="221">
        <v>0</v>
      </c>
    </row>
    <row r="55" spans="2:5" ht="15" customHeight="1">
      <c r="B55" s="176" t="s">
        <v>204</v>
      </c>
      <c r="C55" s="177">
        <v>40</v>
      </c>
      <c r="D55" s="180" t="s">
        <v>205</v>
      </c>
      <c r="E55" s="221">
        <v>0</v>
      </c>
    </row>
    <row r="56" spans="2:5" ht="15" customHeight="1">
      <c r="B56" s="176" t="s">
        <v>206</v>
      </c>
      <c r="C56" s="177">
        <v>41</v>
      </c>
      <c r="D56" s="180" t="s">
        <v>108</v>
      </c>
      <c r="E56" s="221">
        <v>0</v>
      </c>
    </row>
    <row r="57" spans="2:5" ht="15" customHeight="1">
      <c r="B57" s="176" t="s">
        <v>207</v>
      </c>
      <c r="C57" s="177">
        <v>42</v>
      </c>
      <c r="D57" s="180" t="s">
        <v>110</v>
      </c>
      <c r="E57" s="221">
        <v>0</v>
      </c>
    </row>
    <row r="58" spans="2:5" ht="15" customHeight="1">
      <c r="B58" s="176" t="s">
        <v>208</v>
      </c>
      <c r="C58" s="177">
        <v>43</v>
      </c>
      <c r="D58" s="180" t="s">
        <v>118</v>
      </c>
      <c r="E58" s="221">
        <v>0</v>
      </c>
    </row>
    <row r="59" spans="2:5" ht="15" customHeight="1">
      <c r="B59" s="176" t="s">
        <v>209</v>
      </c>
      <c r="C59" s="177">
        <v>44</v>
      </c>
      <c r="D59" s="180" t="s">
        <v>210</v>
      </c>
      <c r="E59" s="221">
        <v>190447.54999999996</v>
      </c>
    </row>
    <row r="60" spans="2:5" ht="15" customHeight="1">
      <c r="B60" s="176" t="s">
        <v>211</v>
      </c>
      <c r="C60" s="177">
        <v>45</v>
      </c>
      <c r="D60" s="180" t="s">
        <v>212</v>
      </c>
      <c r="E60" s="221"/>
    </row>
    <row r="61" spans="2:5" s="186" customFormat="1" ht="15" customHeight="1" thickBot="1">
      <c r="B61" s="182" t="s">
        <v>213</v>
      </c>
      <c r="C61" s="196">
        <v>46</v>
      </c>
      <c r="D61" s="197" t="s">
        <v>214</v>
      </c>
      <c r="E61" s="219">
        <f>SUM(E52:E60)</f>
        <v>332403.50999999995</v>
      </c>
    </row>
    <row r="62" spans="3:5" s="186" customFormat="1" ht="9" customHeight="1">
      <c r="C62" s="149"/>
      <c r="E62" s="189"/>
    </row>
    <row r="63" spans="3:5" s="186" customFormat="1" ht="15" customHeight="1" thickBot="1">
      <c r="C63" s="239" t="s">
        <v>215</v>
      </c>
      <c r="D63" s="239"/>
      <c r="E63" s="239"/>
    </row>
    <row r="64" spans="2:5" ht="15" customHeight="1">
      <c r="B64" s="172" t="s">
        <v>216</v>
      </c>
      <c r="C64" s="173">
        <v>47</v>
      </c>
      <c r="D64" s="198" t="s">
        <v>217</v>
      </c>
      <c r="E64" s="220">
        <v>3596643.0199999996</v>
      </c>
    </row>
    <row r="65" spans="2:5" ht="15" customHeight="1">
      <c r="B65" s="176" t="s">
        <v>218</v>
      </c>
      <c r="C65" s="177">
        <v>48</v>
      </c>
      <c r="D65" s="199" t="s">
        <v>219</v>
      </c>
      <c r="E65" s="221">
        <v>1130156.92</v>
      </c>
    </row>
    <row r="66" spans="2:5" ht="15" customHeight="1">
      <c r="B66" s="176" t="s">
        <v>220</v>
      </c>
      <c r="C66" s="177">
        <v>49</v>
      </c>
      <c r="D66" s="199" t="s">
        <v>221</v>
      </c>
      <c r="E66" s="221">
        <v>6992.2</v>
      </c>
    </row>
    <row r="67" spans="2:5" ht="15" customHeight="1">
      <c r="B67" s="176" t="s">
        <v>222</v>
      </c>
      <c r="C67" s="177">
        <v>50</v>
      </c>
      <c r="D67" s="199" t="s">
        <v>223</v>
      </c>
      <c r="E67" s="221">
        <v>156908.34999999998</v>
      </c>
    </row>
    <row r="68" spans="2:5" ht="15" customHeight="1">
      <c r="B68" s="176" t="s">
        <v>224</v>
      </c>
      <c r="C68" s="177">
        <v>51</v>
      </c>
      <c r="D68" s="199" t="s">
        <v>225</v>
      </c>
      <c r="E68" s="221">
        <v>99685.89000000001</v>
      </c>
    </row>
    <row r="69" spans="2:5" ht="15" customHeight="1">
      <c r="B69" s="176" t="s">
        <v>226</v>
      </c>
      <c r="C69" s="177">
        <v>52</v>
      </c>
      <c r="D69" s="199" t="s">
        <v>227</v>
      </c>
      <c r="E69" s="223"/>
    </row>
    <row r="70" spans="2:5" ht="15" customHeight="1" thickBot="1">
      <c r="B70" s="200" t="s">
        <v>228</v>
      </c>
      <c r="C70" s="201">
        <v>53</v>
      </c>
      <c r="D70" s="202" t="s">
        <v>229</v>
      </c>
      <c r="E70" s="224">
        <v>-530207.8</v>
      </c>
    </row>
    <row r="71" spans="3:5" s="157" customFormat="1" ht="9" customHeight="1" thickBot="1">
      <c r="C71" s="156"/>
      <c r="D71" s="203"/>
      <c r="E71" s="217"/>
    </row>
    <row r="72" spans="2:5" s="136" customFormat="1" ht="15" customHeight="1">
      <c r="B72" s="172" t="s">
        <v>230</v>
      </c>
      <c r="C72" s="133">
        <v>54</v>
      </c>
      <c r="D72" s="134" t="s">
        <v>231</v>
      </c>
      <c r="E72" s="225">
        <f>E43+E49+E61-E64-E65-E66-E67-E68-E69+E70</f>
        <v>393585.83491896116</v>
      </c>
    </row>
    <row r="73" spans="2:5" s="136" customFormat="1" ht="15" customHeight="1">
      <c r="B73" s="176" t="s">
        <v>232</v>
      </c>
      <c r="C73" s="138">
        <v>55</v>
      </c>
      <c r="D73" s="204" t="s">
        <v>233</v>
      </c>
      <c r="E73" s="222">
        <f>E72*15%</f>
        <v>59037.87523784417</v>
      </c>
    </row>
    <row r="74" spans="2:5" s="136" customFormat="1" ht="15" customHeight="1" thickBot="1">
      <c r="B74" s="182" t="s">
        <v>234</v>
      </c>
      <c r="C74" s="183">
        <v>56</v>
      </c>
      <c r="D74" s="184" t="s">
        <v>235</v>
      </c>
      <c r="E74" s="219">
        <f>E72-E73</f>
        <v>334547.959681117</v>
      </c>
    </row>
    <row r="75" ht="15">
      <c r="D75" s="205"/>
    </row>
    <row r="76" spans="3:5" ht="15">
      <c r="C76" s="233"/>
      <c r="D76" s="233"/>
      <c r="E76" s="233"/>
    </row>
    <row r="77" spans="3:5" ht="15">
      <c r="C77" s="234"/>
      <c r="D77" s="234"/>
      <c r="E77" s="234"/>
    </row>
    <row r="78" spans="3:5" ht="15">
      <c r="C78" s="233"/>
      <c r="D78" s="233"/>
      <c r="E78" s="233"/>
    </row>
    <row r="79" spans="3:5" ht="15">
      <c r="C79" s="234"/>
      <c r="D79" s="234"/>
      <c r="E79" s="234"/>
    </row>
    <row r="80" spans="3:5" ht="15">
      <c r="C80" s="233"/>
      <c r="D80" s="233"/>
      <c r="E80" s="233"/>
    </row>
    <row r="81" spans="3:5" ht="15">
      <c r="C81" s="234"/>
      <c r="D81" s="234"/>
      <c r="E81" s="234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B2:E2"/>
    <mergeCell ref="D4:E4"/>
    <mergeCell ref="C8:E8"/>
    <mergeCell ref="C78:E78"/>
    <mergeCell ref="C79:E79"/>
    <mergeCell ref="C80:E80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U53"/>
  <sheetViews>
    <sheetView zoomScaleSheetLayoutView="50" zoomScalePageLayoutView="0" workbookViewId="0" topLeftCell="A1">
      <selection activeCell="H50" sqref="H50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7.00390625" style="5" customWidth="1"/>
    <col min="4" max="4" width="8.57421875" style="5" customWidth="1"/>
    <col min="5" max="5" width="6.140625" style="5" customWidth="1"/>
    <col min="6" max="6" width="7.7109375" style="5" bestFit="1" customWidth="1"/>
    <col min="7" max="7" width="13.28125" style="5" customWidth="1"/>
    <col min="8" max="8" width="19.140625" style="5" customWidth="1"/>
    <col min="9" max="9" width="12.8515625" style="5" bestFit="1" customWidth="1"/>
    <col min="10" max="10" width="9.28125" style="5" customWidth="1"/>
    <col min="11" max="11" width="10.28125" style="5" customWidth="1"/>
    <col min="12" max="12" width="10.00390625" style="5" customWidth="1"/>
    <col min="13" max="13" width="8.7109375" style="5" customWidth="1"/>
    <col min="14" max="14" width="10.28125" style="5" customWidth="1"/>
    <col min="15" max="15" width="12.140625" style="5" customWidth="1"/>
    <col min="16" max="18" width="10.28125" style="5" customWidth="1"/>
    <col min="19" max="19" width="10.421875" style="5" customWidth="1"/>
    <col min="20" max="20" width="11.00390625" style="5" customWidth="1"/>
    <col min="21" max="22" width="10.421875" style="5" customWidth="1"/>
    <col min="23" max="24" width="9.140625" style="5" customWidth="1"/>
    <col min="25" max="25" width="10.140625" style="5" customWidth="1"/>
    <col min="26" max="26" width="10.28125" style="5" customWidth="1"/>
    <col min="27" max="27" width="10.1406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1" t="s">
        <v>236</v>
      </c>
      <c r="B1" s="261"/>
      <c r="C1" s="119"/>
      <c r="D1" s="119"/>
      <c r="E1" s="119"/>
      <c r="F1" s="119"/>
      <c r="G1" s="119"/>
      <c r="H1" s="119"/>
    </row>
    <row r="2" spans="1:8" ht="15">
      <c r="A2" s="209" t="s">
        <v>240</v>
      </c>
      <c r="C2" s="119"/>
      <c r="D2" s="119"/>
      <c r="E2" s="119"/>
      <c r="F2" s="119"/>
      <c r="G2" s="119"/>
      <c r="H2" s="119"/>
    </row>
    <row r="3" spans="1:8" ht="15">
      <c r="A3" s="210" t="s">
        <v>242</v>
      </c>
      <c r="C3" s="119"/>
      <c r="D3" s="119"/>
      <c r="E3" s="119"/>
      <c r="F3" s="119"/>
      <c r="G3" s="119"/>
      <c r="H3" s="119"/>
    </row>
    <row r="4" spans="1:8" ht="15">
      <c r="A4" s="210" t="s">
        <v>243</v>
      </c>
      <c r="C4" s="119"/>
      <c r="D4" s="119"/>
      <c r="E4" s="119"/>
      <c r="F4" s="119"/>
      <c r="G4" s="119"/>
      <c r="H4" s="119"/>
    </row>
    <row r="5" spans="1:8" ht="15">
      <c r="A5" s="119"/>
      <c r="B5" s="119"/>
      <c r="C5" s="119"/>
      <c r="D5" s="119"/>
      <c r="E5" s="119"/>
      <c r="F5" s="119"/>
      <c r="G5" s="119"/>
      <c r="H5" s="119"/>
    </row>
    <row r="6" spans="1:38" ht="15" customHeight="1">
      <c r="A6" s="119"/>
      <c r="B6" s="119"/>
      <c r="C6" s="251" t="s">
        <v>82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C6" s="253" t="s">
        <v>83</v>
      </c>
      <c r="AD6" s="253"/>
      <c r="AE6" s="253"/>
      <c r="AF6" s="253"/>
      <c r="AG6" s="253"/>
      <c r="AH6" s="253"/>
      <c r="AI6" s="253"/>
      <c r="AJ6" s="253"/>
      <c r="AK6" s="253"/>
      <c r="AL6" s="253"/>
    </row>
    <row r="7" spans="1:38" ht="15.75" customHeight="1" thickBot="1">
      <c r="A7" s="119"/>
      <c r="B7" s="119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C7" s="254"/>
      <c r="AD7" s="254"/>
      <c r="AE7" s="254"/>
      <c r="AF7" s="254"/>
      <c r="AG7" s="254"/>
      <c r="AH7" s="254"/>
      <c r="AI7" s="254"/>
      <c r="AJ7" s="254"/>
      <c r="AK7" s="254"/>
      <c r="AL7" s="254"/>
    </row>
    <row r="8" spans="1:38" s="1" customFormat="1" ht="89.25" customHeight="1">
      <c r="A8" s="262" t="s">
        <v>23</v>
      </c>
      <c r="B8" s="255" t="s">
        <v>70</v>
      </c>
      <c r="C8" s="268" t="s">
        <v>22</v>
      </c>
      <c r="D8" s="244"/>
      <c r="E8" s="244"/>
      <c r="F8" s="244"/>
      <c r="G8" s="244"/>
      <c r="H8" s="256" t="s">
        <v>239</v>
      </c>
      <c r="I8" s="244" t="s">
        <v>71</v>
      </c>
      <c r="J8" s="244"/>
      <c r="K8" s="244" t="s">
        <v>72</v>
      </c>
      <c r="L8" s="244"/>
      <c r="M8" s="244"/>
      <c r="N8" s="244"/>
      <c r="O8" s="244"/>
      <c r="P8" s="244" t="s">
        <v>73</v>
      </c>
      <c r="Q8" s="244"/>
      <c r="R8" s="244" t="s">
        <v>74</v>
      </c>
      <c r="S8" s="244"/>
      <c r="T8" s="244"/>
      <c r="U8" s="244"/>
      <c r="V8" s="244"/>
      <c r="W8" s="244"/>
      <c r="X8" s="244"/>
      <c r="Y8" s="244"/>
      <c r="Z8" s="244" t="s">
        <v>77</v>
      </c>
      <c r="AA8" s="255"/>
      <c r="AC8" s="243" t="s">
        <v>71</v>
      </c>
      <c r="AD8" s="244"/>
      <c r="AE8" s="244" t="s">
        <v>72</v>
      </c>
      <c r="AF8" s="244"/>
      <c r="AG8" s="244" t="s">
        <v>78</v>
      </c>
      <c r="AH8" s="244"/>
      <c r="AI8" s="244" t="s">
        <v>79</v>
      </c>
      <c r="AJ8" s="244"/>
      <c r="AK8" s="244" t="s">
        <v>77</v>
      </c>
      <c r="AL8" s="255"/>
    </row>
    <row r="9" spans="1:38" s="1" customFormat="1" ht="50.25" customHeight="1">
      <c r="A9" s="263"/>
      <c r="B9" s="265"/>
      <c r="C9" s="267" t="s">
        <v>15</v>
      </c>
      <c r="D9" s="242"/>
      <c r="E9" s="242"/>
      <c r="F9" s="242"/>
      <c r="G9" s="12" t="s">
        <v>16</v>
      </c>
      <c r="H9" s="257"/>
      <c r="I9" s="259" t="s">
        <v>0</v>
      </c>
      <c r="J9" s="240" t="s">
        <v>1</v>
      </c>
      <c r="K9" s="242" t="s">
        <v>0</v>
      </c>
      <c r="L9" s="242"/>
      <c r="M9" s="242"/>
      <c r="N9" s="242"/>
      <c r="O9" s="12" t="s">
        <v>1</v>
      </c>
      <c r="P9" s="240" t="s">
        <v>80</v>
      </c>
      <c r="Q9" s="240" t="s">
        <v>81</v>
      </c>
      <c r="R9" s="242" t="s">
        <v>75</v>
      </c>
      <c r="S9" s="242"/>
      <c r="T9" s="242"/>
      <c r="U9" s="242"/>
      <c r="V9" s="242" t="s">
        <v>76</v>
      </c>
      <c r="W9" s="242"/>
      <c r="X9" s="242"/>
      <c r="Y9" s="242"/>
      <c r="Z9" s="240" t="s">
        <v>17</v>
      </c>
      <c r="AA9" s="247" t="s">
        <v>18</v>
      </c>
      <c r="AC9" s="245" t="s">
        <v>0</v>
      </c>
      <c r="AD9" s="240" t="s">
        <v>1</v>
      </c>
      <c r="AE9" s="240" t="s">
        <v>0</v>
      </c>
      <c r="AF9" s="240" t="s">
        <v>1</v>
      </c>
      <c r="AG9" s="240" t="s">
        <v>80</v>
      </c>
      <c r="AH9" s="240" t="s">
        <v>81</v>
      </c>
      <c r="AI9" s="240" t="s">
        <v>75</v>
      </c>
      <c r="AJ9" s="240" t="s">
        <v>76</v>
      </c>
      <c r="AK9" s="240" t="s">
        <v>17</v>
      </c>
      <c r="AL9" s="247" t="s">
        <v>18</v>
      </c>
    </row>
    <row r="10" spans="1:38" s="1" customFormat="1" ht="102.75" customHeight="1" thickBot="1">
      <c r="A10" s="264"/>
      <c r="B10" s="266"/>
      <c r="C10" s="71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8"/>
      <c r="I10" s="260"/>
      <c r="J10" s="24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1"/>
      <c r="Q10" s="24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1"/>
      <c r="AA10" s="248"/>
      <c r="AC10" s="246"/>
      <c r="AD10" s="241"/>
      <c r="AE10" s="241"/>
      <c r="AF10" s="241"/>
      <c r="AG10" s="241"/>
      <c r="AH10" s="241"/>
      <c r="AI10" s="241"/>
      <c r="AJ10" s="241"/>
      <c r="AK10" s="241"/>
      <c r="AL10" s="248"/>
    </row>
    <row r="11" spans="1:38" s="1" customFormat="1" ht="24.75" customHeight="1" thickBot="1">
      <c r="A11" s="13" t="s">
        <v>24</v>
      </c>
      <c r="B11" s="3" t="s">
        <v>25</v>
      </c>
      <c r="C11" s="74">
        <f aca="true" t="shared" si="0" ref="C11:AL11">SUM(C12:C15)</f>
        <v>2794</v>
      </c>
      <c r="D11" s="74">
        <f t="shared" si="0"/>
        <v>4</v>
      </c>
      <c r="E11" s="74">
        <f>SUM(E12:E15)</f>
        <v>0</v>
      </c>
      <c r="F11" s="74">
        <f>SUM(F12:F15)</f>
        <v>2798</v>
      </c>
      <c r="G11" s="74">
        <f t="shared" si="0"/>
        <v>1489</v>
      </c>
      <c r="H11" s="31"/>
      <c r="I11" s="74">
        <f t="shared" si="0"/>
        <v>127222.14</v>
      </c>
      <c r="J11" s="74">
        <f t="shared" si="0"/>
        <v>24677.79</v>
      </c>
      <c r="K11" s="74">
        <f t="shared" si="0"/>
        <v>64824.33</v>
      </c>
      <c r="L11" s="74">
        <f t="shared" si="0"/>
        <v>1312</v>
      </c>
      <c r="M11" s="74">
        <f t="shared" si="0"/>
        <v>0</v>
      </c>
      <c r="N11" s="74">
        <f t="shared" si="0"/>
        <v>66136.33</v>
      </c>
      <c r="O11" s="74">
        <f t="shared" si="0"/>
        <v>7638.68</v>
      </c>
      <c r="P11" s="74">
        <f t="shared" si="0"/>
        <v>116613.35</v>
      </c>
      <c r="Q11" s="74">
        <f t="shared" si="0"/>
        <v>41451.66</v>
      </c>
      <c r="R11" s="74">
        <f t="shared" si="0"/>
        <v>0</v>
      </c>
      <c r="S11" s="74">
        <f t="shared" si="0"/>
        <v>0</v>
      </c>
      <c r="T11" s="74">
        <f t="shared" si="0"/>
        <v>0</v>
      </c>
      <c r="U11" s="74">
        <f t="shared" si="0"/>
        <v>0</v>
      </c>
      <c r="V11" s="74">
        <f t="shared" si="0"/>
        <v>0</v>
      </c>
      <c r="W11" s="74">
        <f t="shared" si="0"/>
        <v>0</v>
      </c>
      <c r="X11" s="74">
        <f t="shared" si="0"/>
        <v>0</v>
      </c>
      <c r="Y11" s="74">
        <f t="shared" si="0"/>
        <v>0</v>
      </c>
      <c r="Z11" s="74">
        <f t="shared" si="0"/>
        <v>0</v>
      </c>
      <c r="AA11" s="74">
        <f t="shared" si="0"/>
        <v>0</v>
      </c>
      <c r="AC11" s="73">
        <f t="shared" si="0"/>
        <v>0</v>
      </c>
      <c r="AD11" s="74">
        <f t="shared" si="0"/>
        <v>0</v>
      </c>
      <c r="AE11" s="74">
        <f t="shared" si="0"/>
        <v>0</v>
      </c>
      <c r="AF11" s="74">
        <f t="shared" si="0"/>
        <v>0</v>
      </c>
      <c r="AG11" s="74">
        <f t="shared" si="0"/>
        <v>0</v>
      </c>
      <c r="AH11" s="74">
        <f t="shared" si="0"/>
        <v>0</v>
      </c>
      <c r="AI11" s="74">
        <f t="shared" si="0"/>
        <v>0</v>
      </c>
      <c r="AJ11" s="74">
        <f t="shared" si="0"/>
        <v>0</v>
      </c>
      <c r="AK11" s="74">
        <f t="shared" si="0"/>
        <v>0</v>
      </c>
      <c r="AL11" s="75">
        <f t="shared" si="0"/>
        <v>0</v>
      </c>
    </row>
    <row r="12" spans="1:38" s="4" customFormat="1" ht="24.75" customHeight="1">
      <c r="A12" s="17"/>
      <c r="B12" s="24" t="s">
        <v>26</v>
      </c>
      <c r="C12" s="47">
        <v>2794</v>
      </c>
      <c r="D12" s="47">
        <v>4</v>
      </c>
      <c r="E12" s="47"/>
      <c r="F12" s="47">
        <f>SUM(C12:E12)</f>
        <v>2798</v>
      </c>
      <c r="G12" s="77">
        <v>1489</v>
      </c>
      <c r="H12" s="31"/>
      <c r="I12" s="77">
        <v>127222.14</v>
      </c>
      <c r="J12" s="77">
        <v>24677.79</v>
      </c>
      <c r="K12" s="77">
        <v>64824.33</v>
      </c>
      <c r="L12" s="77">
        <v>1312</v>
      </c>
      <c r="M12" s="77"/>
      <c r="N12" s="60">
        <f>SUM(K12:M12)</f>
        <v>66136.33</v>
      </c>
      <c r="O12" s="60">
        <v>7638.68</v>
      </c>
      <c r="P12" s="77">
        <v>116613.35</v>
      </c>
      <c r="Q12" s="77">
        <v>41451.66</v>
      </c>
      <c r="R12" s="77"/>
      <c r="S12" s="77"/>
      <c r="T12" s="77"/>
      <c r="U12" s="47">
        <f>SUM(R12:T12)</f>
        <v>0</v>
      </c>
      <c r="V12" s="77"/>
      <c r="W12" s="77"/>
      <c r="X12" s="77"/>
      <c r="Y12" s="47">
        <f>SUM(V12:X12)</f>
        <v>0</v>
      </c>
      <c r="Z12" s="77">
        <v>0</v>
      </c>
      <c r="AA12" s="78">
        <v>0</v>
      </c>
      <c r="AC12" s="76"/>
      <c r="AD12" s="77"/>
      <c r="AE12" s="77"/>
      <c r="AF12" s="77"/>
      <c r="AG12" s="77"/>
      <c r="AH12" s="77"/>
      <c r="AI12" s="77"/>
      <c r="AJ12" s="77"/>
      <c r="AK12" s="77"/>
      <c r="AL12" s="78"/>
    </row>
    <row r="13" spans="1:38" ht="24.75" customHeight="1">
      <c r="A13" s="18"/>
      <c r="B13" s="72" t="s">
        <v>27</v>
      </c>
      <c r="C13" s="48"/>
      <c r="D13" s="48"/>
      <c r="E13" s="48"/>
      <c r="F13" s="48">
        <f>SUM(C13:E13)</f>
        <v>0</v>
      </c>
      <c r="G13" s="80"/>
      <c r="H13" s="109"/>
      <c r="I13" s="80">
        <v>0</v>
      </c>
      <c r="J13" s="80">
        <v>0</v>
      </c>
      <c r="K13" s="80"/>
      <c r="L13" s="80"/>
      <c r="M13" s="80"/>
      <c r="N13" s="61">
        <f>SUM(K13:M13)</f>
        <v>0</v>
      </c>
      <c r="O13" s="61">
        <v>0</v>
      </c>
      <c r="P13" s="80">
        <v>0</v>
      </c>
      <c r="Q13" s="80">
        <v>0</v>
      </c>
      <c r="R13" s="80"/>
      <c r="S13" s="80"/>
      <c r="T13" s="80"/>
      <c r="U13" s="48">
        <f>SUM(R13:T13)</f>
        <v>0</v>
      </c>
      <c r="V13" s="80"/>
      <c r="W13" s="80"/>
      <c r="X13" s="80"/>
      <c r="Y13" s="48">
        <f>SUM(V13:X13)</f>
        <v>0</v>
      </c>
      <c r="Z13" s="80">
        <v>0</v>
      </c>
      <c r="AA13" s="81">
        <v>0</v>
      </c>
      <c r="AC13" s="79"/>
      <c r="AD13" s="80"/>
      <c r="AE13" s="80"/>
      <c r="AF13" s="80"/>
      <c r="AG13" s="80"/>
      <c r="AH13" s="80"/>
      <c r="AI13" s="80"/>
      <c r="AJ13" s="80"/>
      <c r="AK13" s="80"/>
      <c r="AL13" s="81"/>
    </row>
    <row r="14" spans="1:38" ht="24.75" customHeight="1">
      <c r="A14" s="18"/>
      <c r="B14" s="72" t="s">
        <v>28</v>
      </c>
      <c r="C14" s="48"/>
      <c r="D14" s="48"/>
      <c r="E14" s="48"/>
      <c r="F14" s="48">
        <f>SUM(C14:E14)</f>
        <v>0</v>
      </c>
      <c r="G14" s="80"/>
      <c r="H14" s="109"/>
      <c r="I14" s="80">
        <v>0</v>
      </c>
      <c r="J14" s="80">
        <v>0</v>
      </c>
      <c r="K14" s="80"/>
      <c r="L14" s="80"/>
      <c r="M14" s="80"/>
      <c r="N14" s="61">
        <f>SUM(K14:M14)</f>
        <v>0</v>
      </c>
      <c r="O14" s="61">
        <v>0</v>
      </c>
      <c r="P14" s="80">
        <v>0</v>
      </c>
      <c r="Q14" s="80">
        <v>0</v>
      </c>
      <c r="R14" s="80"/>
      <c r="S14" s="80"/>
      <c r="T14" s="80"/>
      <c r="U14" s="48">
        <f>SUM(R14:T14)</f>
        <v>0</v>
      </c>
      <c r="V14" s="80"/>
      <c r="W14" s="80"/>
      <c r="X14" s="80"/>
      <c r="Y14" s="48">
        <f>SUM(V14:X14)</f>
        <v>0</v>
      </c>
      <c r="Z14" s="80">
        <v>0</v>
      </c>
      <c r="AA14" s="81">
        <v>0</v>
      </c>
      <c r="AC14" s="79"/>
      <c r="AD14" s="80"/>
      <c r="AE14" s="80"/>
      <c r="AF14" s="80"/>
      <c r="AG14" s="80"/>
      <c r="AH14" s="80"/>
      <c r="AI14" s="80"/>
      <c r="AJ14" s="80"/>
      <c r="AK14" s="80"/>
      <c r="AL14" s="81"/>
    </row>
    <row r="15" spans="1:38" ht="24.75" customHeight="1" thickBot="1">
      <c r="A15" s="19"/>
      <c r="B15" s="25" t="s">
        <v>29</v>
      </c>
      <c r="C15" s="49"/>
      <c r="D15" s="49"/>
      <c r="E15" s="49"/>
      <c r="F15" s="49">
        <f>SUM(C15:E15)</f>
        <v>0</v>
      </c>
      <c r="G15" s="83"/>
      <c r="H15" s="33"/>
      <c r="I15" s="83">
        <v>0</v>
      </c>
      <c r="J15" s="83">
        <v>0</v>
      </c>
      <c r="K15" s="83"/>
      <c r="L15" s="83"/>
      <c r="M15" s="83"/>
      <c r="N15" s="62">
        <f>SUM(K15:M15)</f>
        <v>0</v>
      </c>
      <c r="O15" s="62">
        <v>0</v>
      </c>
      <c r="P15" s="83">
        <v>0</v>
      </c>
      <c r="Q15" s="83">
        <v>0</v>
      </c>
      <c r="R15" s="83"/>
      <c r="S15" s="83"/>
      <c r="T15" s="83"/>
      <c r="U15" s="49">
        <f>SUM(R15:T15)</f>
        <v>0</v>
      </c>
      <c r="V15" s="83"/>
      <c r="W15" s="83"/>
      <c r="X15" s="83"/>
      <c r="Y15" s="49">
        <f>SUM(V15:X15)</f>
        <v>0</v>
      </c>
      <c r="Z15" s="83">
        <v>0</v>
      </c>
      <c r="AA15" s="84">
        <v>0</v>
      </c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1:38" ht="24.75" customHeight="1" thickBot="1">
      <c r="A16" s="13" t="s">
        <v>30</v>
      </c>
      <c r="B16" s="3" t="s">
        <v>11</v>
      </c>
      <c r="C16" s="50">
        <v>2758</v>
      </c>
      <c r="D16" s="50">
        <v>6384</v>
      </c>
      <c r="E16" s="50">
        <v>261</v>
      </c>
      <c r="F16" s="50">
        <f>SUM(C16:E16)</f>
        <v>9403</v>
      </c>
      <c r="G16" s="86">
        <v>797</v>
      </c>
      <c r="H16" s="32"/>
      <c r="I16" s="86">
        <v>119302.44</v>
      </c>
      <c r="J16" s="86">
        <v>0</v>
      </c>
      <c r="K16" s="86">
        <v>43327.12</v>
      </c>
      <c r="L16" s="86">
        <v>70932.64</v>
      </c>
      <c r="M16" s="86">
        <v>1252</v>
      </c>
      <c r="N16" s="63">
        <f>SUM(K16:M16)</f>
        <v>115511.76000000001</v>
      </c>
      <c r="O16" s="63">
        <v>0</v>
      </c>
      <c r="P16" s="86">
        <v>113184.91000000002</v>
      </c>
      <c r="Q16" s="86">
        <v>113184.91000000002</v>
      </c>
      <c r="R16" s="86">
        <v>10081.7</v>
      </c>
      <c r="S16" s="86">
        <v>18431.66</v>
      </c>
      <c r="T16" s="86">
        <v>13091.59</v>
      </c>
      <c r="U16" s="50">
        <f>SUM(R16:T16)</f>
        <v>41604.95</v>
      </c>
      <c r="V16" s="86">
        <v>10081.7</v>
      </c>
      <c r="W16" s="86">
        <v>18431.66</v>
      </c>
      <c r="X16" s="86">
        <v>13091.59</v>
      </c>
      <c r="Y16" s="50">
        <f>SUM(V16:X16)</f>
        <v>41604.95</v>
      </c>
      <c r="Z16" s="86">
        <v>49806.051802</v>
      </c>
      <c r="AA16" s="87">
        <v>49806.051802</v>
      </c>
      <c r="AC16" s="85"/>
      <c r="AD16" s="86"/>
      <c r="AE16" s="86"/>
      <c r="AF16" s="86"/>
      <c r="AG16" s="86"/>
      <c r="AH16" s="86"/>
      <c r="AI16" s="86"/>
      <c r="AJ16" s="86"/>
      <c r="AK16" s="86"/>
      <c r="AL16" s="87"/>
    </row>
    <row r="17" spans="1:38" ht="24.75" customHeight="1" thickBot="1">
      <c r="A17" s="13" t="s">
        <v>31</v>
      </c>
      <c r="B17" s="3" t="s">
        <v>32</v>
      </c>
      <c r="C17" s="51">
        <f>SUM(C18:C19)</f>
        <v>7977</v>
      </c>
      <c r="D17" s="51">
        <f>SUM(D18:D19)</f>
        <v>638</v>
      </c>
      <c r="E17" s="51">
        <f>SUM(E18:E19)</f>
        <v>260</v>
      </c>
      <c r="F17" s="51">
        <f>SUM(F18:F19)</f>
        <v>8875</v>
      </c>
      <c r="G17" s="51">
        <f aca="true" t="shared" si="1" ref="G17:AA17">SUM(G18:G19)</f>
        <v>10906</v>
      </c>
      <c r="H17" s="35"/>
      <c r="I17" s="51">
        <f aca="true" t="shared" si="2" ref="I17:AA17">SUM(I18:I19)</f>
        <v>195560.90000000002</v>
      </c>
      <c r="J17" s="51">
        <f t="shared" si="2"/>
        <v>0</v>
      </c>
      <c r="K17" s="51">
        <f t="shared" si="2"/>
        <v>139364.51</v>
      </c>
      <c r="L17" s="51">
        <f t="shared" si="2"/>
        <v>10525.45</v>
      </c>
      <c r="M17" s="51">
        <f t="shared" si="2"/>
        <v>751.24</v>
      </c>
      <c r="N17" s="51">
        <f t="shared" si="2"/>
        <v>150641.2</v>
      </c>
      <c r="O17" s="51">
        <f t="shared" si="2"/>
        <v>0</v>
      </c>
      <c r="P17" s="51">
        <f t="shared" si="2"/>
        <v>176429.91999999998</v>
      </c>
      <c r="Q17" s="51">
        <f t="shared" si="2"/>
        <v>149490.26</v>
      </c>
      <c r="R17" s="51">
        <f t="shared" si="2"/>
        <v>326.56</v>
      </c>
      <c r="S17" s="51">
        <f t="shared" si="2"/>
        <v>0</v>
      </c>
      <c r="T17" s="51">
        <f t="shared" si="2"/>
        <v>0</v>
      </c>
      <c r="U17" s="51">
        <f t="shared" si="2"/>
        <v>326.56</v>
      </c>
      <c r="V17" s="51">
        <f t="shared" si="2"/>
        <v>326.56</v>
      </c>
      <c r="W17" s="51">
        <f t="shared" si="2"/>
        <v>0</v>
      </c>
      <c r="X17" s="51">
        <f t="shared" si="2"/>
        <v>0</v>
      </c>
      <c r="Y17" s="51">
        <f t="shared" si="2"/>
        <v>326.56</v>
      </c>
      <c r="Z17" s="51">
        <f t="shared" si="2"/>
        <v>5826.920000000002</v>
      </c>
      <c r="AA17" s="51">
        <f t="shared" si="2"/>
        <v>5826.920000000002</v>
      </c>
      <c r="AC17" s="73">
        <f aca="true" t="shared" si="3" ref="AC17:AL17">SUM(AC18:AC19)</f>
        <v>0</v>
      </c>
      <c r="AD17" s="74">
        <f t="shared" si="3"/>
        <v>0</v>
      </c>
      <c r="AE17" s="74">
        <f t="shared" si="3"/>
        <v>0</v>
      </c>
      <c r="AF17" s="74">
        <f t="shared" si="3"/>
        <v>0</v>
      </c>
      <c r="AG17" s="74">
        <f t="shared" si="3"/>
        <v>0</v>
      </c>
      <c r="AH17" s="74">
        <f t="shared" si="3"/>
        <v>0</v>
      </c>
      <c r="AI17" s="74">
        <f t="shared" si="3"/>
        <v>0</v>
      </c>
      <c r="AJ17" s="74">
        <f t="shared" si="3"/>
        <v>0</v>
      </c>
      <c r="AK17" s="74">
        <f t="shared" si="3"/>
        <v>0</v>
      </c>
      <c r="AL17" s="75">
        <f t="shared" si="3"/>
        <v>0</v>
      </c>
    </row>
    <row r="18" spans="1:38" ht="24.75" customHeight="1">
      <c r="A18" s="17"/>
      <c r="B18" s="6" t="s">
        <v>33</v>
      </c>
      <c r="C18" s="52">
        <v>7510</v>
      </c>
      <c r="D18" s="52">
        <v>3</v>
      </c>
      <c r="E18" s="52">
        <v>254</v>
      </c>
      <c r="F18" s="52">
        <f>SUM(C18:E18)</f>
        <v>7767</v>
      </c>
      <c r="G18" s="89">
        <v>9197</v>
      </c>
      <c r="H18" s="34"/>
      <c r="I18" s="89">
        <v>158511.98</v>
      </c>
      <c r="J18" s="89">
        <v>0</v>
      </c>
      <c r="K18" s="89">
        <v>120424.09</v>
      </c>
      <c r="L18" s="89">
        <v>-1028.29</v>
      </c>
      <c r="M18" s="89">
        <v>751.24</v>
      </c>
      <c r="N18" s="64">
        <f>SUM(K18:M18)</f>
        <v>120147.04000000001</v>
      </c>
      <c r="O18" s="64"/>
      <c r="P18" s="89">
        <v>151135.94</v>
      </c>
      <c r="Q18" s="89">
        <v>124196.28</v>
      </c>
      <c r="R18" s="89">
        <v>326.56</v>
      </c>
      <c r="S18" s="89">
        <v>0</v>
      </c>
      <c r="T18" s="89">
        <v>0</v>
      </c>
      <c r="U18" s="52">
        <f>SUM(R18:T18)</f>
        <v>326.56</v>
      </c>
      <c r="V18" s="89">
        <v>326.56</v>
      </c>
      <c r="W18" s="89">
        <v>0</v>
      </c>
      <c r="X18" s="89">
        <v>0</v>
      </c>
      <c r="Y18" s="52">
        <f>SUM(V18:X18)</f>
        <v>326.56</v>
      </c>
      <c r="Z18" s="89">
        <v>5826.920000000002</v>
      </c>
      <c r="AA18" s="90">
        <v>5826.920000000002</v>
      </c>
      <c r="AC18" s="88"/>
      <c r="AD18" s="89"/>
      <c r="AE18" s="89"/>
      <c r="AF18" s="89"/>
      <c r="AG18" s="89"/>
      <c r="AH18" s="89"/>
      <c r="AI18" s="89"/>
      <c r="AJ18" s="89"/>
      <c r="AK18" s="89"/>
      <c r="AL18" s="90"/>
    </row>
    <row r="19" spans="1:38" ht="24.75" customHeight="1" thickBot="1">
      <c r="A19" s="20"/>
      <c r="B19" s="26" t="s">
        <v>34</v>
      </c>
      <c r="C19" s="53">
        <v>467</v>
      </c>
      <c r="D19" s="53">
        <v>635</v>
      </c>
      <c r="E19" s="53">
        <v>6</v>
      </c>
      <c r="F19" s="53">
        <f>SUM(C19:E19)</f>
        <v>1108</v>
      </c>
      <c r="G19" s="92">
        <v>1709</v>
      </c>
      <c r="H19" s="33"/>
      <c r="I19" s="92">
        <v>37048.92</v>
      </c>
      <c r="J19" s="92">
        <v>0</v>
      </c>
      <c r="K19" s="92">
        <v>18940.42</v>
      </c>
      <c r="L19" s="92">
        <v>11553.74</v>
      </c>
      <c r="M19" s="92">
        <v>0</v>
      </c>
      <c r="N19" s="65">
        <f>SUM(K19:M19)</f>
        <v>30494.159999999996</v>
      </c>
      <c r="O19" s="65"/>
      <c r="P19" s="92">
        <v>25293.979999999996</v>
      </c>
      <c r="Q19" s="92">
        <v>25293.979999999996</v>
      </c>
      <c r="R19" s="92">
        <v>0</v>
      </c>
      <c r="S19" s="92">
        <v>0</v>
      </c>
      <c r="T19" s="92">
        <v>0</v>
      </c>
      <c r="U19" s="53">
        <f>SUM(R19:T19)</f>
        <v>0</v>
      </c>
      <c r="V19" s="92">
        <v>0</v>
      </c>
      <c r="W19" s="92">
        <v>0</v>
      </c>
      <c r="X19" s="92">
        <v>0</v>
      </c>
      <c r="Y19" s="53">
        <f>SUM(V19:X19)</f>
        <v>0</v>
      </c>
      <c r="Z19" s="92">
        <v>0</v>
      </c>
      <c r="AA19" s="93">
        <v>0</v>
      </c>
      <c r="AC19" s="91"/>
      <c r="AD19" s="92"/>
      <c r="AE19" s="92"/>
      <c r="AF19" s="92"/>
      <c r="AG19" s="92"/>
      <c r="AH19" s="92"/>
      <c r="AI19" s="92"/>
      <c r="AJ19" s="92"/>
      <c r="AK19" s="92"/>
      <c r="AL19" s="93"/>
    </row>
    <row r="20" spans="1:47" ht="24.75" customHeight="1" thickBot="1">
      <c r="A20" s="13" t="s">
        <v>35</v>
      </c>
      <c r="B20" s="3" t="s">
        <v>2</v>
      </c>
      <c r="C20" s="54">
        <v>32460</v>
      </c>
      <c r="D20" s="54">
        <v>1533</v>
      </c>
      <c r="E20" s="54">
        <v>4401</v>
      </c>
      <c r="F20" s="54">
        <f>SUM(C20:E20)</f>
        <v>38394</v>
      </c>
      <c r="G20" s="95">
        <v>49290</v>
      </c>
      <c r="H20" s="32"/>
      <c r="I20" s="95">
        <v>15450695.01</v>
      </c>
      <c r="J20" s="95">
        <v>0</v>
      </c>
      <c r="K20" s="95">
        <v>11251126.19</v>
      </c>
      <c r="L20" s="95">
        <v>735445.04</v>
      </c>
      <c r="M20" s="95">
        <v>1465184.67</v>
      </c>
      <c r="N20" s="66">
        <f>SUM(K20:M20)</f>
        <v>13451755.9</v>
      </c>
      <c r="O20" s="66">
        <v>0</v>
      </c>
      <c r="P20" s="95">
        <v>10307938.52</v>
      </c>
      <c r="Q20" s="95">
        <v>10307938.52</v>
      </c>
      <c r="R20" s="95">
        <v>6498635.14</v>
      </c>
      <c r="S20" s="95">
        <v>351821.97</v>
      </c>
      <c r="T20" s="95">
        <v>1527570.9</v>
      </c>
      <c r="U20" s="54">
        <f>SUM(R20:T20)</f>
        <v>8378028.01</v>
      </c>
      <c r="V20" s="95">
        <v>6498635.14</v>
      </c>
      <c r="W20" s="95">
        <v>351821.97</v>
      </c>
      <c r="X20" s="95">
        <v>1527570.9</v>
      </c>
      <c r="Y20" s="54">
        <f>SUM(V20:X20)</f>
        <v>8378028.01</v>
      </c>
      <c r="Z20" s="95">
        <v>8592057.01</v>
      </c>
      <c r="AA20" s="96">
        <v>8592057.01</v>
      </c>
      <c r="AC20" s="94"/>
      <c r="AD20" s="95"/>
      <c r="AE20" s="95"/>
      <c r="AF20" s="95"/>
      <c r="AG20" s="95"/>
      <c r="AH20" s="95"/>
      <c r="AI20" s="95"/>
      <c r="AJ20" s="95"/>
      <c r="AK20" s="95"/>
      <c r="AL20" s="96"/>
      <c r="AU20" s="5">
        <v>2074134.19</v>
      </c>
    </row>
    <row r="21" spans="1:47" ht="24.75" customHeight="1" thickBot="1">
      <c r="A21" s="13" t="s">
        <v>36</v>
      </c>
      <c r="B21" s="3" t="s">
        <v>37</v>
      </c>
      <c r="C21" s="51">
        <f>SUM(C22:C23)</f>
        <v>687</v>
      </c>
      <c r="D21" s="51">
        <f>SUM(D22:D23)</f>
        <v>675</v>
      </c>
      <c r="E21" s="51">
        <f>SUM(E22:E23)</f>
        <v>13</v>
      </c>
      <c r="F21" s="51">
        <f>SUM(F22:F23)</f>
        <v>1375</v>
      </c>
      <c r="G21" s="51">
        <f aca="true" t="shared" si="4" ref="F21:AA21">SUM(G22:G23)</f>
        <v>2258</v>
      </c>
      <c r="H21" s="74">
        <f t="shared" si="4"/>
        <v>1375</v>
      </c>
      <c r="I21" s="51">
        <f t="shared" si="4"/>
        <v>1308699.56</v>
      </c>
      <c r="J21" s="51">
        <f t="shared" si="4"/>
        <v>0</v>
      </c>
      <c r="K21" s="51">
        <f t="shared" si="4"/>
        <v>505312.22</v>
      </c>
      <c r="L21" s="51">
        <f t="shared" si="4"/>
        <v>614219.82</v>
      </c>
      <c r="M21" s="51">
        <f t="shared" si="4"/>
        <v>5086.97</v>
      </c>
      <c r="N21" s="51">
        <f t="shared" si="4"/>
        <v>1124619.01</v>
      </c>
      <c r="O21" s="51">
        <f t="shared" si="4"/>
        <v>0</v>
      </c>
      <c r="P21" s="51">
        <f t="shared" si="4"/>
        <v>1178411.02</v>
      </c>
      <c r="Q21" s="51">
        <f t="shared" si="4"/>
        <v>1178411.02</v>
      </c>
      <c r="R21" s="51">
        <f t="shared" si="4"/>
        <v>282402.01</v>
      </c>
      <c r="S21" s="51">
        <f t="shared" si="4"/>
        <v>459662.59</v>
      </c>
      <c r="T21" s="51">
        <f t="shared" si="4"/>
        <v>9480</v>
      </c>
      <c r="U21" s="51">
        <f t="shared" si="4"/>
        <v>751544.6000000001</v>
      </c>
      <c r="V21" s="51">
        <f t="shared" si="4"/>
        <v>282402.01</v>
      </c>
      <c r="W21" s="51">
        <f t="shared" si="4"/>
        <v>459662.59</v>
      </c>
      <c r="X21" s="51">
        <f t="shared" si="4"/>
        <v>9480</v>
      </c>
      <c r="Y21" s="51">
        <f t="shared" si="4"/>
        <v>751544.6000000001</v>
      </c>
      <c r="Z21" s="51">
        <f t="shared" si="4"/>
        <v>625324.9256</v>
      </c>
      <c r="AA21" s="51">
        <f t="shared" si="4"/>
        <v>625324.9256</v>
      </c>
      <c r="AC21" s="73">
        <f aca="true" t="shared" si="5" ref="AC21:AL21">SUM(AC22:AC23)</f>
        <v>0</v>
      </c>
      <c r="AD21" s="74">
        <f t="shared" si="5"/>
        <v>0</v>
      </c>
      <c r="AE21" s="74">
        <f t="shared" si="5"/>
        <v>0</v>
      </c>
      <c r="AF21" s="74">
        <f t="shared" si="5"/>
        <v>0</v>
      </c>
      <c r="AG21" s="74">
        <f t="shared" si="5"/>
        <v>0</v>
      </c>
      <c r="AH21" s="74">
        <f t="shared" si="5"/>
        <v>0</v>
      </c>
      <c r="AI21" s="74">
        <f t="shared" si="5"/>
        <v>0</v>
      </c>
      <c r="AJ21" s="74">
        <f t="shared" si="5"/>
        <v>0</v>
      </c>
      <c r="AK21" s="74">
        <f t="shared" si="5"/>
        <v>0</v>
      </c>
      <c r="AL21" s="75">
        <f t="shared" si="5"/>
        <v>0</v>
      </c>
      <c r="AU21" s="5">
        <v>55151.44</v>
      </c>
    </row>
    <row r="22" spans="1:38" ht="24.75" customHeight="1">
      <c r="A22" s="21"/>
      <c r="B22" s="6" t="s">
        <v>38</v>
      </c>
      <c r="C22" s="47">
        <v>687</v>
      </c>
      <c r="D22" s="47">
        <v>675</v>
      </c>
      <c r="E22" s="47">
        <v>13</v>
      </c>
      <c r="F22" s="47">
        <f>SUM(C22:E22)</f>
        <v>1375</v>
      </c>
      <c r="G22" s="77">
        <v>2258</v>
      </c>
      <c r="H22" s="77">
        <v>1375</v>
      </c>
      <c r="I22" s="77">
        <v>1308699.56</v>
      </c>
      <c r="J22" s="77">
        <v>0</v>
      </c>
      <c r="K22" s="77">
        <v>505312.22</v>
      </c>
      <c r="L22" s="77">
        <v>614219.82</v>
      </c>
      <c r="M22" s="77">
        <v>5086.97</v>
      </c>
      <c r="N22" s="60">
        <f>SUM(K22:M22)</f>
        <v>1124619.01</v>
      </c>
      <c r="O22" s="60"/>
      <c r="P22" s="77">
        <v>1178411.02</v>
      </c>
      <c r="Q22" s="77">
        <v>1178411.02</v>
      </c>
      <c r="R22" s="77">
        <v>282402.01</v>
      </c>
      <c r="S22" s="77">
        <v>459662.59</v>
      </c>
      <c r="T22" s="77">
        <v>9480</v>
      </c>
      <c r="U22" s="47">
        <f>SUM(R22:T22)</f>
        <v>751544.6000000001</v>
      </c>
      <c r="V22" s="77">
        <v>282402.01</v>
      </c>
      <c r="W22" s="77">
        <v>459662.59</v>
      </c>
      <c r="X22" s="77">
        <v>9480</v>
      </c>
      <c r="Y22" s="47">
        <f>SUM(V22:X22)</f>
        <v>751544.6000000001</v>
      </c>
      <c r="Z22" s="77">
        <v>625324.9256</v>
      </c>
      <c r="AA22" s="78">
        <v>625324.9256</v>
      </c>
      <c r="AC22" s="76"/>
      <c r="AD22" s="77"/>
      <c r="AE22" s="77"/>
      <c r="AF22" s="77"/>
      <c r="AG22" s="77"/>
      <c r="AH22" s="77"/>
      <c r="AI22" s="77"/>
      <c r="AJ22" s="77"/>
      <c r="AK22" s="77"/>
      <c r="AL22" s="78"/>
    </row>
    <row r="23" spans="1:38" ht="24.75" customHeight="1" thickBot="1">
      <c r="A23" s="19"/>
      <c r="B23" s="27" t="s">
        <v>39</v>
      </c>
      <c r="C23" s="44">
        <v>0</v>
      </c>
      <c r="D23" s="44">
        <v>0</v>
      </c>
      <c r="E23" s="44">
        <v>0</v>
      </c>
      <c r="F23" s="44">
        <f>SUM(C23:E23)</f>
        <v>0</v>
      </c>
      <c r="G23" s="117"/>
      <c r="H23" s="117"/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41">
        <f>SUM(K23:M23)</f>
        <v>0</v>
      </c>
      <c r="O23" s="41"/>
      <c r="P23" s="117">
        <v>0</v>
      </c>
      <c r="Q23" s="117">
        <v>0</v>
      </c>
      <c r="R23" s="117">
        <v>0</v>
      </c>
      <c r="S23" s="117">
        <v>0</v>
      </c>
      <c r="T23" s="117">
        <v>0</v>
      </c>
      <c r="U23" s="44">
        <f>SUM(R23:T23)</f>
        <v>0</v>
      </c>
      <c r="V23" s="117">
        <v>0</v>
      </c>
      <c r="W23" s="117">
        <v>0</v>
      </c>
      <c r="X23" s="117">
        <v>0</v>
      </c>
      <c r="Y23" s="44">
        <f>SUM(V23:X23)</f>
        <v>0</v>
      </c>
      <c r="Z23" s="117">
        <v>0</v>
      </c>
      <c r="AA23" s="118">
        <v>0</v>
      </c>
      <c r="AC23" s="116"/>
      <c r="AD23" s="117"/>
      <c r="AE23" s="117"/>
      <c r="AF23" s="117"/>
      <c r="AG23" s="117"/>
      <c r="AH23" s="117"/>
      <c r="AI23" s="117"/>
      <c r="AJ23" s="117"/>
      <c r="AK23" s="117"/>
      <c r="AL23" s="118"/>
    </row>
    <row r="24" spans="1:38" ht="24.75" customHeight="1" thickBot="1">
      <c r="A24" s="13" t="s">
        <v>40</v>
      </c>
      <c r="B24" s="3" t="s">
        <v>41</v>
      </c>
      <c r="C24" s="55">
        <f>SUM(C25:C27)</f>
        <v>8914</v>
      </c>
      <c r="D24" s="55">
        <f>SUM(D25:D27)</f>
        <v>239348</v>
      </c>
      <c r="E24" s="55">
        <f>SUM(E25:E27)</f>
        <v>6</v>
      </c>
      <c r="F24" s="55">
        <f>SUM(F25:F27)</f>
        <v>248268</v>
      </c>
      <c r="G24" s="55">
        <f aca="true" t="shared" si="6" ref="F24:AA24">SUM(G25:G27)</f>
        <v>57421</v>
      </c>
      <c r="H24" s="98">
        <f t="shared" si="6"/>
        <v>248260</v>
      </c>
      <c r="I24" s="55">
        <f t="shared" si="6"/>
        <v>928626.8705882353</v>
      </c>
      <c r="J24" s="55">
        <f t="shared" si="6"/>
        <v>0</v>
      </c>
      <c r="K24" s="55">
        <f t="shared" si="6"/>
        <v>137538.16999999998</v>
      </c>
      <c r="L24" s="55">
        <f t="shared" si="6"/>
        <v>750813.63</v>
      </c>
      <c r="M24" s="55">
        <f t="shared" si="6"/>
        <v>168.07</v>
      </c>
      <c r="N24" s="55">
        <f t="shared" si="6"/>
        <v>888519.8700000001</v>
      </c>
      <c r="O24" s="55">
        <f t="shared" si="6"/>
        <v>0</v>
      </c>
      <c r="P24" s="55">
        <f t="shared" si="6"/>
        <v>720283.78</v>
      </c>
      <c r="Q24" s="55">
        <f t="shared" si="6"/>
        <v>720283.78</v>
      </c>
      <c r="R24" s="55">
        <f t="shared" si="6"/>
        <v>35824.729999999996</v>
      </c>
      <c r="S24" s="55">
        <f t="shared" si="6"/>
        <v>61544.78999999999</v>
      </c>
      <c r="T24" s="55">
        <f t="shared" si="6"/>
        <v>2524</v>
      </c>
      <c r="U24" s="55">
        <f t="shared" si="6"/>
        <v>99893.52</v>
      </c>
      <c r="V24" s="55">
        <f t="shared" si="6"/>
        <v>35824.729999999996</v>
      </c>
      <c r="W24" s="55">
        <f t="shared" si="6"/>
        <v>61544.78999999999</v>
      </c>
      <c r="X24" s="55">
        <f t="shared" si="6"/>
        <v>2524</v>
      </c>
      <c r="Y24" s="55">
        <f t="shared" si="6"/>
        <v>99893.52</v>
      </c>
      <c r="Z24" s="55">
        <f t="shared" si="6"/>
        <v>107892.41219717647</v>
      </c>
      <c r="AA24" s="55">
        <f t="shared" si="6"/>
        <v>107892.41219717647</v>
      </c>
      <c r="AC24" s="97">
        <f aca="true" t="shared" si="7" ref="AC24:AL24">SUM(AC25:AC27)</f>
        <v>0</v>
      </c>
      <c r="AD24" s="98">
        <f t="shared" si="7"/>
        <v>0</v>
      </c>
      <c r="AE24" s="98">
        <f t="shared" si="7"/>
        <v>0</v>
      </c>
      <c r="AF24" s="98">
        <f t="shared" si="7"/>
        <v>0</v>
      </c>
      <c r="AG24" s="98">
        <f t="shared" si="7"/>
        <v>0</v>
      </c>
      <c r="AH24" s="98">
        <f t="shared" si="7"/>
        <v>0</v>
      </c>
      <c r="AI24" s="98">
        <f t="shared" si="7"/>
        <v>0</v>
      </c>
      <c r="AJ24" s="98">
        <f t="shared" si="7"/>
        <v>0</v>
      </c>
      <c r="AK24" s="98">
        <f t="shared" si="7"/>
        <v>0</v>
      </c>
      <c r="AL24" s="99">
        <f t="shared" si="7"/>
        <v>0</v>
      </c>
    </row>
    <row r="25" spans="1:38" ht="24.75" customHeight="1">
      <c r="A25" s="17"/>
      <c r="B25" s="6" t="s">
        <v>42</v>
      </c>
      <c r="C25" s="47">
        <v>8294</v>
      </c>
      <c r="D25" s="47">
        <v>238674</v>
      </c>
      <c r="E25" s="47">
        <v>0</v>
      </c>
      <c r="F25" s="47">
        <f>SUM(C25:E25)</f>
        <v>246968</v>
      </c>
      <c r="G25" s="77">
        <v>55398</v>
      </c>
      <c r="H25" s="77">
        <v>246968</v>
      </c>
      <c r="I25" s="77">
        <v>738259.6705882354</v>
      </c>
      <c r="J25" s="77">
        <v>0</v>
      </c>
      <c r="K25" s="77">
        <v>65731.92</v>
      </c>
      <c r="L25" s="77">
        <v>672527.75</v>
      </c>
      <c r="M25" s="77">
        <v>0</v>
      </c>
      <c r="N25" s="60">
        <f>SUM(K25:M25)</f>
        <v>738259.67</v>
      </c>
      <c r="O25" s="60"/>
      <c r="P25" s="77">
        <v>543530.52</v>
      </c>
      <c r="Q25" s="77">
        <v>543530.52</v>
      </c>
      <c r="R25" s="77">
        <v>1001.85</v>
      </c>
      <c r="S25" s="77">
        <v>9441.95</v>
      </c>
      <c r="T25" s="77">
        <v>0</v>
      </c>
      <c r="U25" s="47">
        <f>SUM(R25:T25)</f>
        <v>10443.800000000001</v>
      </c>
      <c r="V25" s="77">
        <v>1001.85</v>
      </c>
      <c r="W25" s="77">
        <v>9441.95</v>
      </c>
      <c r="X25" s="77">
        <v>0</v>
      </c>
      <c r="Y25" s="47">
        <f>SUM(V25:X25)</f>
        <v>10443.800000000001</v>
      </c>
      <c r="Z25" s="77">
        <v>32826.19219717647</v>
      </c>
      <c r="AA25" s="78">
        <v>32826.19219717647</v>
      </c>
      <c r="AC25" s="76"/>
      <c r="AD25" s="77"/>
      <c r="AE25" s="77"/>
      <c r="AF25" s="77"/>
      <c r="AG25" s="77"/>
      <c r="AH25" s="77"/>
      <c r="AI25" s="77"/>
      <c r="AJ25" s="77"/>
      <c r="AK25" s="77"/>
      <c r="AL25" s="78"/>
    </row>
    <row r="26" spans="1:38" ht="24.75" customHeight="1">
      <c r="A26" s="18"/>
      <c r="B26" s="7" t="s">
        <v>3</v>
      </c>
      <c r="C26" s="45">
        <v>612</v>
      </c>
      <c r="D26" s="45">
        <v>674</v>
      </c>
      <c r="E26" s="45">
        <v>6</v>
      </c>
      <c r="F26" s="45">
        <f>SUM(C26:E26)</f>
        <v>1292</v>
      </c>
      <c r="G26" s="111">
        <v>2009</v>
      </c>
      <c r="H26" s="111">
        <v>1292</v>
      </c>
      <c r="I26" s="111">
        <v>153476.64</v>
      </c>
      <c r="J26" s="111">
        <v>0</v>
      </c>
      <c r="K26" s="111">
        <v>41918.51</v>
      </c>
      <c r="L26" s="111">
        <v>78285.88</v>
      </c>
      <c r="M26" s="111">
        <v>168.07</v>
      </c>
      <c r="N26" s="42">
        <f>SUM(K26:M26)</f>
        <v>120372.46000000002</v>
      </c>
      <c r="O26" s="42"/>
      <c r="P26" s="111">
        <v>131839.87</v>
      </c>
      <c r="Q26" s="111">
        <v>131839.87</v>
      </c>
      <c r="R26" s="111">
        <v>30935.5</v>
      </c>
      <c r="S26" s="111">
        <v>52102.84</v>
      </c>
      <c r="T26" s="111">
        <v>2524</v>
      </c>
      <c r="U26" s="45">
        <f>SUM(R26:T26)</f>
        <v>85562.34</v>
      </c>
      <c r="V26" s="111">
        <v>30935.5</v>
      </c>
      <c r="W26" s="111">
        <v>52102.84</v>
      </c>
      <c r="X26" s="111">
        <v>2524</v>
      </c>
      <c r="Y26" s="45">
        <f>SUM(V26:X26)</f>
        <v>85562.34</v>
      </c>
      <c r="Z26" s="111">
        <v>71178.84</v>
      </c>
      <c r="AA26" s="112">
        <v>71178.84</v>
      </c>
      <c r="AC26" s="110"/>
      <c r="AD26" s="111"/>
      <c r="AE26" s="111"/>
      <c r="AF26" s="111"/>
      <c r="AG26" s="111"/>
      <c r="AH26" s="111"/>
      <c r="AI26" s="111"/>
      <c r="AJ26" s="111"/>
      <c r="AK26" s="111"/>
      <c r="AL26" s="112"/>
    </row>
    <row r="27" spans="1:38" ht="24.75" customHeight="1" thickBot="1">
      <c r="A27" s="20"/>
      <c r="B27" s="27" t="s">
        <v>43</v>
      </c>
      <c r="C27" s="56">
        <v>8</v>
      </c>
      <c r="D27" s="56">
        <v>0</v>
      </c>
      <c r="E27" s="56">
        <v>0</v>
      </c>
      <c r="F27" s="56">
        <f>SUM(C27:E27)</f>
        <v>8</v>
      </c>
      <c r="G27" s="103">
        <v>14</v>
      </c>
      <c r="H27" s="33"/>
      <c r="I27" s="103">
        <v>36890.56</v>
      </c>
      <c r="J27" s="103">
        <v>0</v>
      </c>
      <c r="K27" s="103">
        <v>29887.74</v>
      </c>
      <c r="L27" s="103">
        <v>0</v>
      </c>
      <c r="M27" s="103">
        <v>0</v>
      </c>
      <c r="N27" s="67">
        <f>SUM(K27:M27)</f>
        <v>29887.74</v>
      </c>
      <c r="O27" s="67"/>
      <c r="P27" s="103">
        <v>44913.39</v>
      </c>
      <c r="Q27" s="103">
        <v>44913.39</v>
      </c>
      <c r="R27" s="103">
        <v>3887.38</v>
      </c>
      <c r="S27" s="103">
        <v>0</v>
      </c>
      <c r="T27" s="103">
        <v>0</v>
      </c>
      <c r="U27" s="56">
        <f>SUM(R27:T27)</f>
        <v>3887.38</v>
      </c>
      <c r="V27" s="103">
        <v>3887.38</v>
      </c>
      <c r="W27" s="103">
        <v>0</v>
      </c>
      <c r="X27" s="103">
        <v>0</v>
      </c>
      <c r="Y27" s="56">
        <f>SUM(V27:X27)</f>
        <v>3887.38</v>
      </c>
      <c r="Z27" s="103">
        <v>3887.38</v>
      </c>
      <c r="AA27" s="104">
        <v>3887.38</v>
      </c>
      <c r="AC27" s="108"/>
      <c r="AD27" s="103"/>
      <c r="AE27" s="103"/>
      <c r="AF27" s="103"/>
      <c r="AG27" s="103"/>
      <c r="AH27" s="103"/>
      <c r="AI27" s="103"/>
      <c r="AJ27" s="103"/>
      <c r="AK27" s="103"/>
      <c r="AL27" s="104"/>
    </row>
    <row r="28" spans="1:38" ht="24.75" customHeight="1" thickBot="1">
      <c r="A28" s="13" t="s">
        <v>44</v>
      </c>
      <c r="B28" s="3" t="s">
        <v>4</v>
      </c>
      <c r="C28" s="54">
        <v>0</v>
      </c>
      <c r="D28" s="54">
        <v>0</v>
      </c>
      <c r="E28" s="54">
        <v>0</v>
      </c>
      <c r="F28" s="54">
        <f>SUM(C28:E28)</f>
        <v>0</v>
      </c>
      <c r="G28" s="95"/>
      <c r="H28" s="36"/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66">
        <f>SUM(K28:M28)</f>
        <v>0</v>
      </c>
      <c r="O28" s="66"/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54">
        <f>SUM(R28:T28)</f>
        <v>0</v>
      </c>
      <c r="V28" s="95">
        <v>0</v>
      </c>
      <c r="W28" s="95">
        <v>0</v>
      </c>
      <c r="X28" s="95">
        <v>0</v>
      </c>
      <c r="Y28" s="54">
        <f>SUM(V28:X28)</f>
        <v>0</v>
      </c>
      <c r="Z28" s="95">
        <v>0</v>
      </c>
      <c r="AA28" s="96">
        <v>0</v>
      </c>
      <c r="AC28" s="94"/>
      <c r="AD28" s="95"/>
      <c r="AE28" s="95"/>
      <c r="AF28" s="95"/>
      <c r="AG28" s="95"/>
      <c r="AH28" s="95"/>
      <c r="AI28" s="95"/>
      <c r="AJ28" s="95"/>
      <c r="AK28" s="95"/>
      <c r="AL28" s="96"/>
    </row>
    <row r="29" spans="1:38" ht="24.75" customHeight="1" thickBot="1">
      <c r="A29" s="22" t="s">
        <v>45</v>
      </c>
      <c r="B29" s="28" t="s">
        <v>12</v>
      </c>
      <c r="C29" s="57">
        <v>4</v>
      </c>
      <c r="D29" s="57">
        <v>0</v>
      </c>
      <c r="E29" s="57">
        <v>0</v>
      </c>
      <c r="F29" s="57">
        <f>SUM(C29:E29)</f>
        <v>4</v>
      </c>
      <c r="G29" s="14"/>
      <c r="H29" s="37">
        <v>4</v>
      </c>
      <c r="I29" s="14">
        <v>381039.04</v>
      </c>
      <c r="J29" s="14">
        <v>371009.71</v>
      </c>
      <c r="K29" s="14">
        <v>375763.32</v>
      </c>
      <c r="L29" s="14">
        <v>0</v>
      </c>
      <c r="M29" s="14">
        <v>0</v>
      </c>
      <c r="N29" s="68">
        <f>SUM(K29:M29)</f>
        <v>375763.32</v>
      </c>
      <c r="O29" s="68">
        <v>371009.7</v>
      </c>
      <c r="P29" s="14">
        <v>376273.73</v>
      </c>
      <c r="Q29" s="14">
        <v>4371.243886936805</v>
      </c>
      <c r="R29" s="14">
        <v>0</v>
      </c>
      <c r="S29" s="14">
        <v>0</v>
      </c>
      <c r="T29" s="14">
        <v>0</v>
      </c>
      <c r="U29" s="57">
        <f>SUM(R29:T29)</f>
        <v>0</v>
      </c>
      <c r="V29" s="14">
        <v>0</v>
      </c>
      <c r="W29" s="14">
        <v>0</v>
      </c>
      <c r="X29" s="14">
        <v>0</v>
      </c>
      <c r="Y29" s="57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55">
        <f>SUM(C31:C32)</f>
        <v>7</v>
      </c>
      <c r="D30" s="55">
        <f>SUM(D31:D32)</f>
        <v>0</v>
      </c>
      <c r="E30" s="55">
        <f>SUM(E31:E32)</f>
        <v>0</v>
      </c>
      <c r="F30" s="55">
        <f>SUM(F31:F32)</f>
        <v>7</v>
      </c>
      <c r="G30" s="55">
        <f aca="true" t="shared" si="8" ref="G30:S30">SUM(G31:G32)</f>
        <v>0</v>
      </c>
      <c r="H30" s="32"/>
      <c r="I30" s="55">
        <f>SUM(I31:I32)</f>
        <v>367147.57</v>
      </c>
      <c r="J30" s="55">
        <f>SUM(J31:J32)</f>
        <v>343351.07180125</v>
      </c>
      <c r="K30" s="55">
        <f>SUM(K31:K32)</f>
        <v>367147.57</v>
      </c>
      <c r="L30" s="55">
        <f>SUM(L31:L32)</f>
        <v>0</v>
      </c>
      <c r="M30" s="55">
        <f>SUM(M31:M32)</f>
        <v>0</v>
      </c>
      <c r="N30" s="55">
        <f>SUM(N31:N32)</f>
        <v>367147.57</v>
      </c>
      <c r="O30" s="55">
        <f>SUM(O31:O32)</f>
        <v>341841.79</v>
      </c>
      <c r="P30" s="55">
        <f>SUM(P31:P32)</f>
        <v>527146.01</v>
      </c>
      <c r="Q30" s="55">
        <f>SUM(Q31:Q32)</f>
        <v>17485.63</v>
      </c>
      <c r="R30" s="55">
        <f>SUM(R31:R32)</f>
        <v>0</v>
      </c>
      <c r="S30" s="55">
        <f>SUM(S31:S32)</f>
        <v>0</v>
      </c>
      <c r="T30" s="55">
        <f>SUM(T31:T32)</f>
        <v>0</v>
      </c>
      <c r="U30" s="55">
        <f>SUM(U31:U32)</f>
        <v>0</v>
      </c>
      <c r="V30" s="55">
        <f>SUM(V31:V32)</f>
        <v>0</v>
      </c>
      <c r="W30" s="55">
        <f>SUM(W31:W32)</f>
        <v>0</v>
      </c>
      <c r="X30" s="55">
        <f>SUM(X31:X32)</f>
        <v>0</v>
      </c>
      <c r="Y30" s="55">
        <f>SUM(Y31:Y32)</f>
        <v>0</v>
      </c>
      <c r="Z30" s="55">
        <f>SUM(Z31:Z32)</f>
        <v>0</v>
      </c>
      <c r="AA30" s="55">
        <f>SUM(AA31:AA32)</f>
        <v>0</v>
      </c>
      <c r="AC30" s="97">
        <f aca="true" t="shared" si="9" ref="AC30:AL30">SUM(AC31:AC32)</f>
        <v>0</v>
      </c>
      <c r="AD30" s="98">
        <f t="shared" si="9"/>
        <v>0</v>
      </c>
      <c r="AE30" s="98">
        <f t="shared" si="9"/>
        <v>0</v>
      </c>
      <c r="AF30" s="98">
        <f t="shared" si="9"/>
        <v>0</v>
      </c>
      <c r="AG30" s="98">
        <f t="shared" si="9"/>
        <v>0</v>
      </c>
      <c r="AH30" s="98">
        <f t="shared" si="9"/>
        <v>0</v>
      </c>
      <c r="AI30" s="98">
        <f t="shared" si="9"/>
        <v>0</v>
      </c>
      <c r="AJ30" s="98">
        <f t="shared" si="9"/>
        <v>0</v>
      </c>
      <c r="AK30" s="98">
        <f t="shared" si="9"/>
        <v>0</v>
      </c>
      <c r="AL30" s="99">
        <f t="shared" si="9"/>
        <v>0</v>
      </c>
    </row>
    <row r="31" spans="1:38" ht="30">
      <c r="A31" s="21"/>
      <c r="B31" s="6" t="s">
        <v>48</v>
      </c>
      <c r="C31" s="46">
        <v>0</v>
      </c>
      <c r="D31" s="46">
        <v>0</v>
      </c>
      <c r="E31" s="46">
        <v>0</v>
      </c>
      <c r="F31" s="46">
        <f>SUM(C31:E31)</f>
        <v>0</v>
      </c>
      <c r="G31" s="114"/>
      <c r="H31" s="31"/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43">
        <f>SUM(K31:M31)</f>
        <v>0</v>
      </c>
      <c r="O31" s="218"/>
      <c r="P31" s="114">
        <v>0</v>
      </c>
      <c r="Q31" s="114">
        <v>0</v>
      </c>
      <c r="R31" s="114">
        <v>0</v>
      </c>
      <c r="S31" s="114">
        <v>0</v>
      </c>
      <c r="T31" s="114">
        <v>0</v>
      </c>
      <c r="U31" s="46">
        <f>SUM(R31:T31)</f>
        <v>0</v>
      </c>
      <c r="V31" s="114">
        <v>0</v>
      </c>
      <c r="W31" s="114">
        <v>0</v>
      </c>
      <c r="X31" s="114">
        <v>0</v>
      </c>
      <c r="Y31" s="46">
        <f>SUM(V31:X31)</f>
        <v>0</v>
      </c>
      <c r="Z31" s="114">
        <v>0</v>
      </c>
      <c r="AA31" s="115">
        <v>0</v>
      </c>
      <c r="AC31" s="113"/>
      <c r="AD31" s="114"/>
      <c r="AE31" s="114"/>
      <c r="AF31" s="114"/>
      <c r="AG31" s="114"/>
      <c r="AH31" s="114"/>
      <c r="AI31" s="114"/>
      <c r="AJ31" s="114"/>
      <c r="AK31" s="114"/>
      <c r="AL31" s="115"/>
    </row>
    <row r="32" spans="1:38" ht="45.75" thickBot="1">
      <c r="A32" s="19"/>
      <c r="B32" s="27" t="s">
        <v>49</v>
      </c>
      <c r="C32" s="44">
        <v>7</v>
      </c>
      <c r="D32" s="44">
        <v>0</v>
      </c>
      <c r="E32" s="44">
        <v>0</v>
      </c>
      <c r="F32" s="44">
        <f>SUM(C32:E32)</f>
        <v>7</v>
      </c>
      <c r="G32" s="117"/>
      <c r="H32" s="109"/>
      <c r="I32" s="117">
        <v>367147.57</v>
      </c>
      <c r="J32" s="117">
        <v>343351.07180125</v>
      </c>
      <c r="K32" s="117">
        <v>367147.57</v>
      </c>
      <c r="L32" s="117">
        <v>0</v>
      </c>
      <c r="M32" s="117">
        <v>0</v>
      </c>
      <c r="N32" s="41">
        <f>SUM(K32:M32)</f>
        <v>367147.57</v>
      </c>
      <c r="O32" s="41">
        <v>341841.79</v>
      </c>
      <c r="P32" s="117">
        <v>527146.01</v>
      </c>
      <c r="Q32" s="117">
        <v>17485.63</v>
      </c>
      <c r="R32" s="117">
        <v>0</v>
      </c>
      <c r="S32" s="117">
        <v>0</v>
      </c>
      <c r="T32" s="117">
        <v>0</v>
      </c>
      <c r="U32" s="44">
        <f>SUM(R32:T32)</f>
        <v>0</v>
      </c>
      <c r="V32" s="117">
        <v>0</v>
      </c>
      <c r="W32" s="117">
        <v>0</v>
      </c>
      <c r="X32" s="117">
        <v>0</v>
      </c>
      <c r="Y32" s="44">
        <f>SUM(V32:X32)</f>
        <v>0</v>
      </c>
      <c r="Z32" s="117">
        <v>0</v>
      </c>
      <c r="AA32" s="118">
        <v>0</v>
      </c>
      <c r="AC32" s="116"/>
      <c r="AD32" s="117"/>
      <c r="AE32" s="117"/>
      <c r="AF32" s="117"/>
      <c r="AG32" s="117"/>
      <c r="AH32" s="117"/>
      <c r="AI32" s="117"/>
      <c r="AJ32" s="117"/>
      <c r="AK32" s="117"/>
      <c r="AL32" s="118"/>
    </row>
    <row r="33" spans="1:38" ht="26.25" thickBot="1">
      <c r="A33" s="13" t="s">
        <v>50</v>
      </c>
      <c r="B33" s="3" t="s">
        <v>13</v>
      </c>
      <c r="C33" s="54">
        <v>1</v>
      </c>
      <c r="D33" s="54">
        <v>0</v>
      </c>
      <c r="E33" s="54">
        <v>0</v>
      </c>
      <c r="F33" s="54">
        <f>SUM(C33:E33)</f>
        <v>1</v>
      </c>
      <c r="G33" s="95"/>
      <c r="H33" s="95">
        <v>1</v>
      </c>
      <c r="I33" s="95">
        <v>42805.5</v>
      </c>
      <c r="J33" s="95">
        <v>32104.13</v>
      </c>
      <c r="K33" s="95">
        <v>42805.5</v>
      </c>
      <c r="L33" s="95">
        <v>0</v>
      </c>
      <c r="M33" s="95">
        <v>0</v>
      </c>
      <c r="N33" s="66">
        <f>SUM(K33:M33)</f>
        <v>42805.5</v>
      </c>
      <c r="O33" s="95">
        <v>0</v>
      </c>
      <c r="P33" s="95">
        <v>117.27999999999884</v>
      </c>
      <c r="Q33" s="95">
        <v>29.323493150684953</v>
      </c>
      <c r="R33" s="95">
        <v>0</v>
      </c>
      <c r="S33" s="95">
        <v>0</v>
      </c>
      <c r="T33" s="95">
        <v>0</v>
      </c>
      <c r="U33" s="54">
        <f>SUM(R33:T33)</f>
        <v>0</v>
      </c>
      <c r="V33" s="95">
        <v>0</v>
      </c>
      <c r="W33" s="95">
        <v>0</v>
      </c>
      <c r="X33" s="95">
        <v>0</v>
      </c>
      <c r="Y33" s="54">
        <f>SUM(V33:X33)</f>
        <v>0</v>
      </c>
      <c r="Z33" s="95">
        <v>0</v>
      </c>
      <c r="AA33" s="96">
        <v>0</v>
      </c>
      <c r="AC33" s="94"/>
      <c r="AD33" s="95"/>
      <c r="AE33" s="95"/>
      <c r="AF33" s="95"/>
      <c r="AG33" s="95"/>
      <c r="AH33" s="95"/>
      <c r="AI33" s="95"/>
      <c r="AJ33" s="95"/>
      <c r="AK33" s="95"/>
      <c r="AL33" s="96"/>
    </row>
    <row r="34" spans="1:38" ht="39" thickBot="1">
      <c r="A34" s="13" t="s">
        <v>51</v>
      </c>
      <c r="B34" s="3" t="s">
        <v>14</v>
      </c>
      <c r="C34" s="55">
        <f>SUM(C35:C36)</f>
        <v>0</v>
      </c>
      <c r="D34" s="55">
        <f>SUM(D35:D36)</f>
        <v>0</v>
      </c>
      <c r="E34" s="55">
        <f>SUM(E35:E36)</f>
        <v>0</v>
      </c>
      <c r="F34" s="55">
        <f>SUM(F35:F36)</f>
        <v>0</v>
      </c>
      <c r="G34" s="55">
        <f>SUM(G35:G36)</f>
        <v>0</v>
      </c>
      <c r="H34" s="33"/>
      <c r="I34" s="55">
        <f>SUM(I35:I36)</f>
        <v>0</v>
      </c>
      <c r="J34" s="55">
        <f>SUM(J35:J36)</f>
        <v>0</v>
      </c>
      <c r="K34" s="55">
        <f>SUM(K35:K36)</f>
        <v>0</v>
      </c>
      <c r="L34" s="55">
        <f>SUM(L35:L36)</f>
        <v>0</v>
      </c>
      <c r="M34" s="55">
        <f>SUM(M35:M36)</f>
        <v>0</v>
      </c>
      <c r="N34" s="55">
        <f>SUM(N35:N36)</f>
        <v>0</v>
      </c>
      <c r="O34" s="55">
        <f>SUM(O35:O36)</f>
        <v>0</v>
      </c>
      <c r="P34" s="55">
        <f>SUM(P35:P36)</f>
        <v>0</v>
      </c>
      <c r="Q34" s="55">
        <f>SUM(Q35:Q36)</f>
        <v>0</v>
      </c>
      <c r="R34" s="55">
        <f>SUM(R35:R36)</f>
        <v>0</v>
      </c>
      <c r="S34" s="55">
        <f>SUM(S35:S36)</f>
        <v>0</v>
      </c>
      <c r="T34" s="55">
        <f>SUM(T35:T36)</f>
        <v>0</v>
      </c>
      <c r="U34" s="55">
        <f>SUM(U35:U36)</f>
        <v>0</v>
      </c>
      <c r="V34" s="55">
        <f>SUM(V35:V36)</f>
        <v>0</v>
      </c>
      <c r="W34" s="55">
        <f>SUM(W35:W36)</f>
        <v>0</v>
      </c>
      <c r="X34" s="55">
        <f>SUM(X35:X36)</f>
        <v>0</v>
      </c>
      <c r="Y34" s="55">
        <f>SUM(Y35:Y36)</f>
        <v>0</v>
      </c>
      <c r="Z34" s="55">
        <f>SUM(Z35:Z36)</f>
        <v>0</v>
      </c>
      <c r="AA34" s="55">
        <f>SUM(AA35:AA36)</f>
        <v>0</v>
      </c>
      <c r="AC34" s="97">
        <f aca="true" t="shared" si="10" ref="AC34:AL34">SUM(AC35:AC36)</f>
        <v>0</v>
      </c>
      <c r="AD34" s="98">
        <f t="shared" si="10"/>
        <v>0</v>
      </c>
      <c r="AE34" s="98">
        <f t="shared" si="10"/>
        <v>0</v>
      </c>
      <c r="AF34" s="98">
        <f t="shared" si="10"/>
        <v>0</v>
      </c>
      <c r="AG34" s="98">
        <f t="shared" si="10"/>
        <v>0</v>
      </c>
      <c r="AH34" s="98">
        <f t="shared" si="10"/>
        <v>0</v>
      </c>
      <c r="AI34" s="98">
        <f t="shared" si="10"/>
        <v>0</v>
      </c>
      <c r="AJ34" s="98">
        <f t="shared" si="10"/>
        <v>0</v>
      </c>
      <c r="AK34" s="98">
        <f t="shared" si="10"/>
        <v>0</v>
      </c>
      <c r="AL34" s="99">
        <f t="shared" si="10"/>
        <v>0</v>
      </c>
    </row>
    <row r="35" spans="1:38" ht="30">
      <c r="A35" s="21"/>
      <c r="B35" s="8" t="s">
        <v>52</v>
      </c>
      <c r="C35" s="52">
        <v>0</v>
      </c>
      <c r="D35" s="52">
        <v>0</v>
      </c>
      <c r="E35" s="52">
        <v>0</v>
      </c>
      <c r="F35" s="52">
        <f>SUM(C35:E35)</f>
        <v>0</v>
      </c>
      <c r="G35" s="89"/>
      <c r="H35" s="34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64">
        <f>SUM(K35:M35)</f>
        <v>0</v>
      </c>
      <c r="O35" s="64"/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52">
        <f>SUM(R35:T35)</f>
        <v>0</v>
      </c>
      <c r="V35" s="89">
        <v>0</v>
      </c>
      <c r="W35" s="89">
        <v>0</v>
      </c>
      <c r="X35" s="89">
        <v>0</v>
      </c>
      <c r="Y35" s="52">
        <f>SUM(V35:X35)</f>
        <v>0</v>
      </c>
      <c r="Z35" s="89">
        <v>0</v>
      </c>
      <c r="AA35" s="90">
        <v>0</v>
      </c>
      <c r="AC35" s="88"/>
      <c r="AD35" s="89"/>
      <c r="AE35" s="89"/>
      <c r="AF35" s="89"/>
      <c r="AG35" s="89"/>
      <c r="AH35" s="89"/>
      <c r="AI35" s="89"/>
      <c r="AJ35" s="89"/>
      <c r="AK35" s="89"/>
      <c r="AL35" s="90"/>
    </row>
    <row r="36" spans="1:38" ht="45.75" thickBot="1">
      <c r="A36" s="19"/>
      <c r="B36" s="27" t="s">
        <v>53</v>
      </c>
      <c r="C36" s="44">
        <v>0</v>
      </c>
      <c r="D36" s="44">
        <v>0</v>
      </c>
      <c r="E36" s="44">
        <v>0</v>
      </c>
      <c r="F36" s="44">
        <f>SUM(C36:E36)</f>
        <v>0</v>
      </c>
      <c r="G36" s="117"/>
      <c r="H36" s="38"/>
      <c r="I36" s="117">
        <v>0</v>
      </c>
      <c r="J36" s="117">
        <v>0</v>
      </c>
      <c r="K36" s="117">
        <v>0</v>
      </c>
      <c r="L36" s="117">
        <v>0</v>
      </c>
      <c r="M36" s="117">
        <v>0</v>
      </c>
      <c r="N36" s="41">
        <f>SUM(K36:M36)</f>
        <v>0</v>
      </c>
      <c r="O36" s="41"/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44">
        <f>SUM(R36:T36)</f>
        <v>0</v>
      </c>
      <c r="V36" s="117">
        <v>0</v>
      </c>
      <c r="W36" s="117">
        <v>0</v>
      </c>
      <c r="X36" s="117">
        <v>0</v>
      </c>
      <c r="Y36" s="44">
        <f>SUM(V36:X36)</f>
        <v>0</v>
      </c>
      <c r="Z36" s="117">
        <v>0</v>
      </c>
      <c r="AA36" s="118">
        <v>0</v>
      </c>
      <c r="AC36" s="116"/>
      <c r="AD36" s="117"/>
      <c r="AE36" s="117"/>
      <c r="AF36" s="117"/>
      <c r="AG36" s="117"/>
      <c r="AH36" s="117"/>
      <c r="AI36" s="117"/>
      <c r="AJ36" s="117"/>
      <c r="AK36" s="117"/>
      <c r="AL36" s="118"/>
    </row>
    <row r="37" spans="1:38" ht="15.75" thickBot="1">
      <c r="A37" s="13" t="s">
        <v>54</v>
      </c>
      <c r="B37" s="3" t="s">
        <v>5</v>
      </c>
      <c r="C37" s="58">
        <v>244</v>
      </c>
      <c r="D37" s="58">
        <v>19</v>
      </c>
      <c r="E37" s="58">
        <v>0</v>
      </c>
      <c r="F37" s="58">
        <f>SUM(C37:E37)</f>
        <v>263</v>
      </c>
      <c r="G37" s="101">
        <v>100</v>
      </c>
      <c r="H37" s="35"/>
      <c r="I37" s="101">
        <v>579721.92</v>
      </c>
      <c r="J37" s="101">
        <v>239125.35</v>
      </c>
      <c r="K37" s="101">
        <v>576692.65</v>
      </c>
      <c r="L37" s="101">
        <v>2666.91</v>
      </c>
      <c r="M37" s="101">
        <v>0</v>
      </c>
      <c r="N37" s="69">
        <f>SUM(K37:M37)</f>
        <v>579359.56</v>
      </c>
      <c r="O37" s="69">
        <v>205955.85</v>
      </c>
      <c r="P37" s="101">
        <v>183316.25</v>
      </c>
      <c r="Q37" s="101">
        <v>132997.57</v>
      </c>
      <c r="R37" s="101">
        <v>0</v>
      </c>
      <c r="S37" s="101">
        <v>0</v>
      </c>
      <c r="T37" s="101">
        <v>0</v>
      </c>
      <c r="U37" s="58">
        <f>SUM(R37:T37)</f>
        <v>0</v>
      </c>
      <c r="V37" s="101">
        <v>0</v>
      </c>
      <c r="W37" s="101">
        <v>0</v>
      </c>
      <c r="X37" s="101">
        <v>0</v>
      </c>
      <c r="Y37" s="58">
        <f>SUM(V37:X37)</f>
        <v>0</v>
      </c>
      <c r="Z37" s="101">
        <v>0</v>
      </c>
      <c r="AA37" s="102">
        <v>0</v>
      </c>
      <c r="AC37" s="100"/>
      <c r="AD37" s="101"/>
      <c r="AE37" s="101"/>
      <c r="AF37" s="101"/>
      <c r="AG37" s="101"/>
      <c r="AH37" s="101"/>
      <c r="AI37" s="101"/>
      <c r="AJ37" s="101"/>
      <c r="AK37" s="101"/>
      <c r="AL37" s="102"/>
    </row>
    <row r="38" spans="1:38" ht="26.25" thickBot="1">
      <c r="A38" s="13" t="s">
        <v>55</v>
      </c>
      <c r="B38" s="3" t="s">
        <v>56</v>
      </c>
      <c r="C38" s="54">
        <v>614</v>
      </c>
      <c r="D38" s="54">
        <v>1162</v>
      </c>
      <c r="E38" s="54">
        <v>0</v>
      </c>
      <c r="F38" s="54">
        <f>SUM(C38:E38)</f>
        <v>1776</v>
      </c>
      <c r="G38" s="95">
        <v>3520</v>
      </c>
      <c r="H38" s="36"/>
      <c r="I38" s="95">
        <v>1480249.87</v>
      </c>
      <c r="J38" s="95">
        <v>918355.120342</v>
      </c>
      <c r="K38" s="95">
        <v>911310.99</v>
      </c>
      <c r="L38" s="95">
        <v>494194.96</v>
      </c>
      <c r="M38" s="95">
        <v>0</v>
      </c>
      <c r="N38" s="66">
        <f>SUM(K38:M38)</f>
        <v>1405505.95</v>
      </c>
      <c r="O38" s="66">
        <v>299478.51</v>
      </c>
      <c r="P38" s="95">
        <v>1353897.26</v>
      </c>
      <c r="Q38" s="95">
        <v>1038307.5599999999</v>
      </c>
      <c r="R38" s="95">
        <v>102120.65</v>
      </c>
      <c r="S38" s="95">
        <v>94913.36</v>
      </c>
      <c r="T38" s="95">
        <v>0</v>
      </c>
      <c r="U38" s="54">
        <f>SUM(R38:T38)</f>
        <v>197034.01</v>
      </c>
      <c r="V38" s="95">
        <f>102120.65-39638.52</f>
        <v>62482.13</v>
      </c>
      <c r="W38" s="95">
        <v>94913.36</v>
      </c>
      <c r="X38" s="95">
        <v>0</v>
      </c>
      <c r="Y38" s="54">
        <f>SUM(V38:X38)</f>
        <v>157395.49</v>
      </c>
      <c r="Z38" s="95">
        <v>-10242.329999999958</v>
      </c>
      <c r="AA38" s="96">
        <v>77171.2060000001</v>
      </c>
      <c r="AC38" s="94"/>
      <c r="AD38" s="95"/>
      <c r="AE38" s="95"/>
      <c r="AF38" s="95"/>
      <c r="AG38" s="95"/>
      <c r="AH38" s="95"/>
      <c r="AI38" s="95"/>
      <c r="AJ38" s="95"/>
      <c r="AK38" s="95"/>
      <c r="AL38" s="96"/>
    </row>
    <row r="39" spans="1:38" ht="15.75" thickBot="1">
      <c r="A39" s="13" t="s">
        <v>57</v>
      </c>
      <c r="B39" s="3" t="s">
        <v>6</v>
      </c>
      <c r="C39" s="54">
        <v>680</v>
      </c>
      <c r="D39" s="54">
        <v>673</v>
      </c>
      <c r="E39" s="54">
        <v>12</v>
      </c>
      <c r="F39" s="54">
        <f>SUM(C39:E39)</f>
        <v>1365</v>
      </c>
      <c r="G39" s="95">
        <v>2488</v>
      </c>
      <c r="H39" s="36"/>
      <c r="I39" s="95">
        <v>35676.39</v>
      </c>
      <c r="J39" s="95">
        <v>0</v>
      </c>
      <c r="K39" s="95">
        <v>24066.63</v>
      </c>
      <c r="L39" s="95">
        <v>6564.13</v>
      </c>
      <c r="M39" s="95">
        <v>4.7</v>
      </c>
      <c r="N39" s="66">
        <f>SUM(K39:M39)</f>
        <v>30635.460000000003</v>
      </c>
      <c r="O39" s="66"/>
      <c r="P39" s="95">
        <v>42793.850000000006</v>
      </c>
      <c r="Q39" s="95">
        <v>42793.850000000006</v>
      </c>
      <c r="R39" s="95">
        <v>5661.4</v>
      </c>
      <c r="S39" s="95">
        <v>16019.07</v>
      </c>
      <c r="T39" s="95">
        <v>610</v>
      </c>
      <c r="U39" s="54">
        <f>SUM(R39:T39)</f>
        <v>22290.47</v>
      </c>
      <c r="V39" s="95">
        <v>5661.4</v>
      </c>
      <c r="W39" s="95">
        <v>16019.07</v>
      </c>
      <c r="X39" s="95">
        <v>610</v>
      </c>
      <c r="Y39" s="54">
        <f>SUM(V39:X39)</f>
        <v>22290.47</v>
      </c>
      <c r="Z39" s="95">
        <v>24070.47</v>
      </c>
      <c r="AA39" s="96">
        <v>24070.47</v>
      </c>
      <c r="AC39" s="94"/>
      <c r="AD39" s="95"/>
      <c r="AE39" s="95"/>
      <c r="AF39" s="95"/>
      <c r="AG39" s="95"/>
      <c r="AH39" s="95"/>
      <c r="AI39" s="95"/>
      <c r="AJ39" s="95"/>
      <c r="AK39" s="95"/>
      <c r="AL39" s="96"/>
    </row>
    <row r="40" spans="1:38" ht="15.75" thickBot="1">
      <c r="A40" s="13" t="s">
        <v>58</v>
      </c>
      <c r="B40" s="3" t="s">
        <v>7</v>
      </c>
      <c r="C40" s="51">
        <f>SUM(C41:C43)</f>
        <v>3507</v>
      </c>
      <c r="D40" s="51">
        <f>SUM(D41:D43)</f>
        <v>4</v>
      </c>
      <c r="E40" s="51">
        <f>SUM(E41:E43)</f>
        <v>0</v>
      </c>
      <c r="F40" s="51">
        <f>SUM(F41:F43)</f>
        <v>3511</v>
      </c>
      <c r="G40" s="51">
        <f aca="true" t="shared" si="11" ref="G40:AA40">SUM(G41:G43)</f>
        <v>1136</v>
      </c>
      <c r="H40" s="36"/>
      <c r="I40" s="51">
        <f>SUM(I41:I43)</f>
        <v>1356311.83</v>
      </c>
      <c r="J40" s="51">
        <f>SUM(J41:J43)</f>
        <v>650219.0299999999</v>
      </c>
      <c r="K40" s="51">
        <f>SUM(K41:K43)</f>
        <v>1299588.0599999998</v>
      </c>
      <c r="L40" s="51">
        <f>SUM(L41:L43)</f>
        <v>850</v>
      </c>
      <c r="M40" s="51">
        <f>SUM(M41:M43)</f>
        <v>0</v>
      </c>
      <c r="N40" s="51">
        <f>SUM(N41:N43)</f>
        <v>1300438.0599999998</v>
      </c>
      <c r="O40" s="51">
        <f>SUM(O41:O43)</f>
        <v>361037.86</v>
      </c>
      <c r="P40" s="51">
        <f>SUM(P41:P43)</f>
        <v>1086131.8599999999</v>
      </c>
      <c r="Q40" s="51">
        <f>SUM(Q41:Q43)</f>
        <v>543870.4299999999</v>
      </c>
      <c r="R40" s="51">
        <f>SUM(R41:R43)</f>
        <v>765047.3200000001</v>
      </c>
      <c r="S40" s="51">
        <f>SUM(S41:S43)</f>
        <v>0</v>
      </c>
      <c r="T40" s="51">
        <f>SUM(T41:T43)</f>
        <v>0</v>
      </c>
      <c r="U40" s="51">
        <f>SUM(U41:U43)</f>
        <v>354551.49400000006</v>
      </c>
      <c r="V40" s="51">
        <f>SUM(V41:V43)</f>
        <v>765047.3200000001</v>
      </c>
      <c r="W40" s="51">
        <f>SUM(W41:W43)</f>
        <v>0</v>
      </c>
      <c r="X40" s="51">
        <f>SUM(X41:X43)</f>
        <v>0</v>
      </c>
      <c r="Y40" s="51">
        <f>SUM(Y41:Y43)</f>
        <v>765047.3200000001</v>
      </c>
      <c r="Z40" s="51">
        <f>SUM(Z41:Z43)</f>
        <v>-1067303.8904000006</v>
      </c>
      <c r="AA40" s="51">
        <f>SUM(AA41:AA43)</f>
        <v>-335727.2664000008</v>
      </c>
      <c r="AC40" s="73">
        <f aca="true" t="shared" si="12" ref="AC40:AL40">SUM(AC41:AC43)</f>
        <v>0</v>
      </c>
      <c r="AD40" s="74">
        <f t="shared" si="12"/>
        <v>0</v>
      </c>
      <c r="AE40" s="74">
        <f t="shared" si="12"/>
        <v>0</v>
      </c>
      <c r="AF40" s="74">
        <f t="shared" si="12"/>
        <v>0</v>
      </c>
      <c r="AG40" s="74">
        <f t="shared" si="12"/>
        <v>0</v>
      </c>
      <c r="AH40" s="74">
        <f t="shared" si="12"/>
        <v>0</v>
      </c>
      <c r="AI40" s="74">
        <f t="shared" si="12"/>
        <v>0</v>
      </c>
      <c r="AJ40" s="74">
        <f t="shared" si="12"/>
        <v>0</v>
      </c>
      <c r="AK40" s="74">
        <f t="shared" si="12"/>
        <v>0</v>
      </c>
      <c r="AL40" s="75">
        <f t="shared" si="12"/>
        <v>0</v>
      </c>
    </row>
    <row r="41" spans="1:38" ht="30">
      <c r="A41" s="17"/>
      <c r="B41" s="9" t="s">
        <v>59</v>
      </c>
      <c r="C41" s="59">
        <v>53</v>
      </c>
      <c r="D41" s="59">
        <v>0</v>
      </c>
      <c r="E41" s="59">
        <v>0</v>
      </c>
      <c r="F41" s="59">
        <f>SUM(C41:E41)</f>
        <v>53</v>
      </c>
      <c r="G41" s="106">
        <v>22</v>
      </c>
      <c r="H41" s="34"/>
      <c r="I41" s="106">
        <v>121814.67</v>
      </c>
      <c r="J41" s="106">
        <v>56769.97</v>
      </c>
      <c r="K41" s="106">
        <v>113539.94</v>
      </c>
      <c r="L41" s="106">
        <v>0</v>
      </c>
      <c r="M41" s="106">
        <v>0</v>
      </c>
      <c r="N41" s="70">
        <f>SUM(K41:M41)</f>
        <v>113539.94</v>
      </c>
      <c r="O41" s="70">
        <v>40752.5</v>
      </c>
      <c r="P41" s="106">
        <v>87541.64</v>
      </c>
      <c r="Q41" s="106">
        <v>44051.94</v>
      </c>
      <c r="R41" s="106">
        <v>76836</v>
      </c>
      <c r="S41" s="106">
        <v>0</v>
      </c>
      <c r="T41" s="106">
        <v>0</v>
      </c>
      <c r="U41" s="59">
        <f>(SUM(R41:T41))-40351.19</f>
        <v>36484.81</v>
      </c>
      <c r="V41" s="106">
        <v>76836</v>
      </c>
      <c r="W41" s="106">
        <v>0</v>
      </c>
      <c r="X41" s="106">
        <v>0</v>
      </c>
      <c r="Y41" s="59">
        <f>SUM(V41:X41)</f>
        <v>76836</v>
      </c>
      <c r="Z41" s="106">
        <v>76836</v>
      </c>
      <c r="AA41" s="107">
        <v>36484.81</v>
      </c>
      <c r="AC41" s="105"/>
      <c r="AD41" s="106"/>
      <c r="AE41" s="106"/>
      <c r="AF41" s="106"/>
      <c r="AG41" s="106"/>
      <c r="AH41" s="106"/>
      <c r="AI41" s="106"/>
      <c r="AJ41" s="106"/>
      <c r="AK41" s="106"/>
      <c r="AL41" s="107"/>
    </row>
    <row r="42" spans="1:38" ht="30">
      <c r="A42" s="18"/>
      <c r="B42" s="7" t="s">
        <v>60</v>
      </c>
      <c r="C42" s="45">
        <v>3365</v>
      </c>
      <c r="D42" s="45">
        <v>2</v>
      </c>
      <c r="E42" s="45">
        <v>0</v>
      </c>
      <c r="F42" s="45">
        <f>SUM(C42:E42)</f>
        <v>3367</v>
      </c>
      <c r="G42" s="111">
        <v>967</v>
      </c>
      <c r="H42" s="109"/>
      <c r="I42" s="111">
        <v>1111187.6</v>
      </c>
      <c r="J42" s="111">
        <v>531872.815</v>
      </c>
      <c r="K42" s="111">
        <v>1063495.63</v>
      </c>
      <c r="L42" s="111">
        <v>250</v>
      </c>
      <c r="M42" s="111">
        <v>0</v>
      </c>
      <c r="N42" s="42">
        <f>SUM(K42:M42)</f>
        <v>1063745.63</v>
      </c>
      <c r="O42" s="42">
        <v>290037.26</v>
      </c>
      <c r="P42" s="111">
        <v>865316.21</v>
      </c>
      <c r="Q42" s="111">
        <v>433181.4899999999</v>
      </c>
      <c r="R42" s="111">
        <v>552339.55</v>
      </c>
      <c r="S42" s="111">
        <v>0</v>
      </c>
      <c r="T42" s="111">
        <v>0</v>
      </c>
      <c r="U42" s="45">
        <f>(SUM(R42:T42))-294975.637</f>
        <v>257363.91300000006</v>
      </c>
      <c r="V42" s="111">
        <v>552339.55</v>
      </c>
      <c r="W42" s="111">
        <v>0</v>
      </c>
      <c r="X42" s="111">
        <v>0</v>
      </c>
      <c r="Y42" s="45">
        <f>SUM(V42:X42)</f>
        <v>552339.55</v>
      </c>
      <c r="Z42" s="111">
        <v>-1280011.6604000006</v>
      </c>
      <c r="AA42" s="112">
        <v>-432914.8474000007</v>
      </c>
      <c r="AC42" s="110"/>
      <c r="AD42" s="111"/>
      <c r="AE42" s="111"/>
      <c r="AF42" s="111"/>
      <c r="AG42" s="111"/>
      <c r="AH42" s="111"/>
      <c r="AI42" s="111"/>
      <c r="AJ42" s="111"/>
      <c r="AK42" s="111"/>
      <c r="AL42" s="112"/>
    </row>
    <row r="43" spans="1:38" ht="15.75" thickBot="1">
      <c r="A43" s="19"/>
      <c r="B43" s="29" t="s">
        <v>61</v>
      </c>
      <c r="C43" s="56">
        <v>89</v>
      </c>
      <c r="D43" s="56">
        <v>2</v>
      </c>
      <c r="E43" s="56">
        <v>0</v>
      </c>
      <c r="F43" s="56">
        <f>SUM(C43:E43)</f>
        <v>91</v>
      </c>
      <c r="G43" s="103">
        <v>147</v>
      </c>
      <c r="H43" s="33"/>
      <c r="I43" s="103">
        <v>123309.56</v>
      </c>
      <c r="J43" s="103">
        <v>61576.245</v>
      </c>
      <c r="K43" s="103">
        <v>122552.49</v>
      </c>
      <c r="L43" s="103">
        <v>600</v>
      </c>
      <c r="M43" s="103">
        <v>0</v>
      </c>
      <c r="N43" s="67">
        <f>SUM(K43:M43)</f>
        <v>123152.49</v>
      </c>
      <c r="O43" s="67">
        <v>30248.1</v>
      </c>
      <c r="P43" s="103">
        <v>133274.01</v>
      </c>
      <c r="Q43" s="103">
        <v>66637</v>
      </c>
      <c r="R43" s="103">
        <v>135871.77</v>
      </c>
      <c r="S43" s="103">
        <v>0</v>
      </c>
      <c r="T43" s="103">
        <v>0</v>
      </c>
      <c r="U43" s="56">
        <f>(SUM(R43:T43))-75168.999</f>
        <v>60702.77099999998</v>
      </c>
      <c r="V43" s="103">
        <v>135871.77</v>
      </c>
      <c r="W43" s="103">
        <v>0</v>
      </c>
      <c r="X43" s="103">
        <v>0</v>
      </c>
      <c r="Y43" s="56">
        <f>SUM(V43:X43)</f>
        <v>135871.77</v>
      </c>
      <c r="Z43" s="103">
        <v>135871.77</v>
      </c>
      <c r="AA43" s="104">
        <v>60702.77099999998</v>
      </c>
      <c r="AC43" s="108"/>
      <c r="AD43" s="103"/>
      <c r="AE43" s="103"/>
      <c r="AF43" s="103"/>
      <c r="AG43" s="103"/>
      <c r="AH43" s="103"/>
      <c r="AI43" s="103"/>
      <c r="AJ43" s="103"/>
      <c r="AK43" s="103"/>
      <c r="AL43" s="104"/>
    </row>
    <row r="44" spans="1:38" ht="15.75" thickBot="1">
      <c r="A44" s="13" t="s">
        <v>62</v>
      </c>
      <c r="B44" s="3" t="s">
        <v>8</v>
      </c>
      <c r="C44" s="54">
        <v>0</v>
      </c>
      <c r="D44" s="54">
        <v>0</v>
      </c>
      <c r="E44" s="54">
        <v>0</v>
      </c>
      <c r="F44" s="54">
        <f>SUM(C44:E44)</f>
        <v>0</v>
      </c>
      <c r="G44" s="95"/>
      <c r="H44" s="36"/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66">
        <f>SUM(K44:M44)</f>
        <v>0</v>
      </c>
      <c r="O44" s="66"/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54">
        <f>SUM(R44:T44)</f>
        <v>0</v>
      </c>
      <c r="V44" s="95">
        <v>0</v>
      </c>
      <c r="W44" s="95">
        <v>0</v>
      </c>
      <c r="X44" s="95">
        <v>0</v>
      </c>
      <c r="Y44" s="54">
        <f>SUM(V44:X44)</f>
        <v>0</v>
      </c>
      <c r="Z44" s="95">
        <v>-1109.5150439999998</v>
      </c>
      <c r="AA44" s="96">
        <v>-1109.5150439999998</v>
      </c>
      <c r="AC44" s="94"/>
      <c r="AD44" s="95"/>
      <c r="AE44" s="95"/>
      <c r="AF44" s="95"/>
      <c r="AG44" s="95"/>
      <c r="AH44" s="95"/>
      <c r="AI44" s="95"/>
      <c r="AJ44" s="95"/>
      <c r="AK44" s="95"/>
      <c r="AL44" s="96"/>
    </row>
    <row r="45" spans="1:38" ht="39" thickBot="1">
      <c r="A45" s="13" t="s">
        <v>63</v>
      </c>
      <c r="B45" s="3" t="s">
        <v>64</v>
      </c>
      <c r="C45" s="55">
        <f>SUM(C46:C48)</f>
        <v>576</v>
      </c>
      <c r="D45" s="55">
        <f>SUM(D46:D48)</f>
        <v>316</v>
      </c>
      <c r="E45" s="55">
        <f>SUM(E46:E48)</f>
        <v>3</v>
      </c>
      <c r="F45" s="55">
        <f>SUM(F46:F48)</f>
        <v>895</v>
      </c>
      <c r="G45" s="55">
        <f>SUM(G46:G48)</f>
        <v>1433</v>
      </c>
      <c r="H45" s="36"/>
      <c r="I45" s="55">
        <f aca="true" t="shared" si="13" ref="I45:AA45">SUM(I46:I48)</f>
        <v>771031.94</v>
      </c>
      <c r="J45" s="55">
        <f t="shared" si="13"/>
        <v>72495.53</v>
      </c>
      <c r="K45" s="55">
        <f t="shared" si="13"/>
        <v>645086.41</v>
      </c>
      <c r="L45" s="55">
        <f t="shared" si="13"/>
        <v>68806.92</v>
      </c>
      <c r="M45" s="55">
        <f t="shared" si="13"/>
        <v>3748.77</v>
      </c>
      <c r="N45" s="55">
        <f t="shared" si="13"/>
        <v>717642.1000000001</v>
      </c>
      <c r="O45" s="55">
        <f t="shared" si="13"/>
        <v>60339.29</v>
      </c>
      <c r="P45" s="55">
        <f t="shared" si="13"/>
        <v>625022.5300000001</v>
      </c>
      <c r="Q45" s="55">
        <f t="shared" si="13"/>
        <v>500632.08999999997</v>
      </c>
      <c r="R45" s="55">
        <f t="shared" si="13"/>
        <v>2543</v>
      </c>
      <c r="S45" s="55">
        <f t="shared" si="13"/>
        <v>4300</v>
      </c>
      <c r="T45" s="55">
        <f t="shared" si="13"/>
        <v>0</v>
      </c>
      <c r="U45" s="55">
        <f t="shared" si="13"/>
        <v>6843</v>
      </c>
      <c r="V45" s="55">
        <f t="shared" si="13"/>
        <v>2543</v>
      </c>
      <c r="W45" s="55">
        <f t="shared" si="13"/>
        <v>4300</v>
      </c>
      <c r="X45" s="55">
        <f t="shared" si="13"/>
        <v>0</v>
      </c>
      <c r="Y45" s="55">
        <f t="shared" si="13"/>
        <v>6843</v>
      </c>
      <c r="Z45" s="55">
        <f t="shared" si="13"/>
        <v>6477.587076</v>
      </c>
      <c r="AA45" s="55">
        <f t="shared" si="13"/>
        <v>6477.587076</v>
      </c>
      <c r="AC45" s="97">
        <f aca="true" t="shared" si="14" ref="AC45:AL45">SUM(AC46:AC48)</f>
        <v>0</v>
      </c>
      <c r="AD45" s="98">
        <f t="shared" si="14"/>
        <v>0</v>
      </c>
      <c r="AE45" s="98">
        <f t="shared" si="14"/>
        <v>0</v>
      </c>
      <c r="AF45" s="98">
        <f t="shared" si="14"/>
        <v>0</v>
      </c>
      <c r="AG45" s="98">
        <f t="shared" si="14"/>
        <v>0</v>
      </c>
      <c r="AH45" s="98">
        <f t="shared" si="14"/>
        <v>0</v>
      </c>
      <c r="AI45" s="98">
        <f t="shared" si="14"/>
        <v>0</v>
      </c>
      <c r="AJ45" s="98">
        <f t="shared" si="14"/>
        <v>0</v>
      </c>
      <c r="AK45" s="98">
        <f t="shared" si="14"/>
        <v>0</v>
      </c>
      <c r="AL45" s="99">
        <f t="shared" si="14"/>
        <v>0</v>
      </c>
    </row>
    <row r="46" spans="1:38" ht="15">
      <c r="A46" s="17"/>
      <c r="B46" s="10" t="s">
        <v>65</v>
      </c>
      <c r="C46" s="46">
        <v>455</v>
      </c>
      <c r="D46" s="46">
        <v>299</v>
      </c>
      <c r="E46" s="46">
        <v>0</v>
      </c>
      <c r="F46" s="46">
        <f>SUM(C46:E46)</f>
        <v>754</v>
      </c>
      <c r="G46" s="114">
        <v>1241</v>
      </c>
      <c r="H46" s="34"/>
      <c r="I46" s="114">
        <v>332798.37</v>
      </c>
      <c r="J46" s="114">
        <v>68924.85</v>
      </c>
      <c r="K46" s="114">
        <v>232637.53</v>
      </c>
      <c r="L46" s="114">
        <v>67988.08</v>
      </c>
      <c r="M46" s="114">
        <v>0</v>
      </c>
      <c r="N46" s="43">
        <f>SUM(K46:M46)</f>
        <v>300625.61</v>
      </c>
      <c r="O46" s="43">
        <v>57810.29</v>
      </c>
      <c r="P46" s="114">
        <v>244903.45</v>
      </c>
      <c r="Q46" s="114">
        <v>152004.31</v>
      </c>
      <c r="R46" s="114">
        <v>0</v>
      </c>
      <c r="S46" s="114">
        <v>4300</v>
      </c>
      <c r="T46" s="114">
        <v>0</v>
      </c>
      <c r="U46" s="46">
        <f>SUM(R46:T46)</f>
        <v>4300</v>
      </c>
      <c r="V46" s="114">
        <v>0</v>
      </c>
      <c r="W46" s="114">
        <v>4300</v>
      </c>
      <c r="X46" s="114">
        <v>0</v>
      </c>
      <c r="Y46" s="46">
        <f>SUM(V46:X46)</f>
        <v>4300</v>
      </c>
      <c r="Z46" s="114">
        <v>5151</v>
      </c>
      <c r="AA46" s="115">
        <v>5151</v>
      </c>
      <c r="AC46" s="113"/>
      <c r="AD46" s="114"/>
      <c r="AE46" s="114"/>
      <c r="AF46" s="114"/>
      <c r="AG46" s="114"/>
      <c r="AH46" s="114"/>
      <c r="AI46" s="114"/>
      <c r="AJ46" s="114"/>
      <c r="AK46" s="114"/>
      <c r="AL46" s="115"/>
    </row>
    <row r="47" spans="1:38" ht="15">
      <c r="A47" s="18"/>
      <c r="B47" s="30" t="s">
        <v>66</v>
      </c>
      <c r="C47" s="48">
        <v>2</v>
      </c>
      <c r="D47" s="48">
        <v>0</v>
      </c>
      <c r="E47" s="48">
        <v>0</v>
      </c>
      <c r="F47" s="48">
        <f>SUM(C47:E47)</f>
        <v>2</v>
      </c>
      <c r="G47" s="80">
        <v>12</v>
      </c>
      <c r="H47" s="109"/>
      <c r="I47" s="80">
        <v>3630</v>
      </c>
      <c r="J47" s="80">
        <v>0</v>
      </c>
      <c r="K47" s="80">
        <v>128.63</v>
      </c>
      <c r="L47" s="80">
        <v>0</v>
      </c>
      <c r="M47" s="80">
        <v>0</v>
      </c>
      <c r="N47" s="61">
        <f>SUM(K47:M47)</f>
        <v>128.63</v>
      </c>
      <c r="O47" s="61"/>
      <c r="P47" s="80">
        <v>22411.500000000004</v>
      </c>
      <c r="Q47" s="80">
        <v>22411.500000000004</v>
      </c>
      <c r="R47" s="80">
        <v>0</v>
      </c>
      <c r="S47" s="80">
        <v>0</v>
      </c>
      <c r="T47" s="80">
        <v>0</v>
      </c>
      <c r="U47" s="48">
        <f>SUM(R47:T47)</f>
        <v>0</v>
      </c>
      <c r="V47" s="80">
        <v>0</v>
      </c>
      <c r="W47" s="80">
        <v>0</v>
      </c>
      <c r="X47" s="80">
        <v>0</v>
      </c>
      <c r="Y47" s="48">
        <f>SUM(V47:X47)</f>
        <v>0</v>
      </c>
      <c r="Z47" s="80">
        <v>0</v>
      </c>
      <c r="AA47" s="81">
        <v>0</v>
      </c>
      <c r="AC47" s="79"/>
      <c r="AD47" s="80"/>
      <c r="AE47" s="80"/>
      <c r="AF47" s="80"/>
      <c r="AG47" s="80"/>
      <c r="AH47" s="80"/>
      <c r="AI47" s="80"/>
      <c r="AJ47" s="80"/>
      <c r="AK47" s="80"/>
      <c r="AL47" s="81"/>
    </row>
    <row r="48" spans="1:38" ht="15.75" thickBot="1">
      <c r="A48" s="19"/>
      <c r="B48" s="11" t="s">
        <v>67</v>
      </c>
      <c r="C48" s="56">
        <v>119</v>
      </c>
      <c r="D48" s="56">
        <v>17</v>
      </c>
      <c r="E48" s="56">
        <v>3</v>
      </c>
      <c r="F48" s="56">
        <f>SUM(C48:E48)</f>
        <v>139</v>
      </c>
      <c r="G48" s="103">
        <v>180</v>
      </c>
      <c r="H48" s="109"/>
      <c r="I48" s="103">
        <v>434603.57</v>
      </c>
      <c r="J48" s="103">
        <v>3570.68</v>
      </c>
      <c r="K48" s="103">
        <v>412320.25</v>
      </c>
      <c r="L48" s="103">
        <v>818.84</v>
      </c>
      <c r="M48" s="103">
        <v>3748.77</v>
      </c>
      <c r="N48" s="67">
        <f>SUM(K48:M48)</f>
        <v>416887.86000000004</v>
      </c>
      <c r="O48" s="67">
        <v>2529</v>
      </c>
      <c r="P48" s="103">
        <v>357707.58000000013</v>
      </c>
      <c r="Q48" s="103">
        <v>326216.27999999997</v>
      </c>
      <c r="R48" s="103">
        <v>2543</v>
      </c>
      <c r="S48" s="103">
        <v>0</v>
      </c>
      <c r="T48" s="103">
        <v>0</v>
      </c>
      <c r="U48" s="56">
        <f>SUM(R48:T48)</f>
        <v>2543</v>
      </c>
      <c r="V48" s="103">
        <v>2543</v>
      </c>
      <c r="W48" s="103">
        <v>0</v>
      </c>
      <c r="X48" s="103">
        <v>0</v>
      </c>
      <c r="Y48" s="56">
        <f>SUM(V48:X48)</f>
        <v>2543</v>
      </c>
      <c r="Z48" s="103">
        <v>1326.5870759999998</v>
      </c>
      <c r="AA48" s="104">
        <v>1326.5870759999998</v>
      </c>
      <c r="AC48" s="108"/>
      <c r="AD48" s="103"/>
      <c r="AE48" s="103"/>
      <c r="AF48" s="103"/>
      <c r="AG48" s="103"/>
      <c r="AH48" s="103"/>
      <c r="AI48" s="103"/>
      <c r="AJ48" s="103"/>
      <c r="AK48" s="103"/>
      <c r="AL48" s="104"/>
    </row>
    <row r="49" spans="1:38" ht="15.75" thickBot="1">
      <c r="A49" s="13" t="s">
        <v>68</v>
      </c>
      <c r="B49" s="3" t="s">
        <v>9</v>
      </c>
      <c r="C49" s="58">
        <v>0</v>
      </c>
      <c r="D49" s="58">
        <v>0</v>
      </c>
      <c r="E49" s="58">
        <v>0</v>
      </c>
      <c r="F49" s="58">
        <f>SUM(C49:E49)</f>
        <v>0</v>
      </c>
      <c r="G49" s="101"/>
      <c r="H49" s="109"/>
      <c r="I49" s="101">
        <v>0</v>
      </c>
      <c r="J49" s="101"/>
      <c r="K49" s="101">
        <v>0</v>
      </c>
      <c r="L49" s="101">
        <v>0</v>
      </c>
      <c r="M49" s="101">
        <v>0</v>
      </c>
      <c r="N49" s="69">
        <f>SUM(K49:M49)</f>
        <v>0</v>
      </c>
      <c r="O49" s="69"/>
      <c r="P49" s="101">
        <v>0</v>
      </c>
      <c r="Q49" s="101">
        <v>0</v>
      </c>
      <c r="R49" s="101">
        <v>0</v>
      </c>
      <c r="S49" s="101">
        <v>0</v>
      </c>
      <c r="T49" s="101">
        <v>0</v>
      </c>
      <c r="U49" s="58">
        <f>SUM(R49:T49)</f>
        <v>0</v>
      </c>
      <c r="V49" s="101">
        <v>0</v>
      </c>
      <c r="W49" s="101">
        <v>0</v>
      </c>
      <c r="X49" s="101">
        <v>0</v>
      </c>
      <c r="Y49" s="58">
        <f>SUM(V49:X49)</f>
        <v>0</v>
      </c>
      <c r="Z49" s="101">
        <v>0</v>
      </c>
      <c r="AA49" s="102">
        <v>0</v>
      </c>
      <c r="AC49" s="100"/>
      <c r="AD49" s="101"/>
      <c r="AE49" s="101"/>
      <c r="AF49" s="101"/>
      <c r="AG49" s="101"/>
      <c r="AH49" s="101"/>
      <c r="AI49" s="101"/>
      <c r="AJ49" s="101"/>
      <c r="AK49" s="101"/>
      <c r="AL49" s="102"/>
    </row>
    <row r="50" spans="1:38" ht="15.75" thickBot="1">
      <c r="A50" s="249" t="s">
        <v>69</v>
      </c>
      <c r="B50" s="250"/>
      <c r="C50" s="15">
        <f>C11+C16+C17+C20+C21+C24+C28+C29+C30+C33+C34+C37+C38+C39+C40+C44+C45+C49</f>
        <v>61223</v>
      </c>
      <c r="D50" s="15">
        <f>D16+D17+D20+D21+D24+D28+D29+D30+D33+D34+D37+D38+D39+D40+D45</f>
        <v>250752</v>
      </c>
      <c r="E50" s="15">
        <f>E16+E17+E20+E21+E24+E28+E29+E30+E33+E34+E37+E38+E39+E40+E44+E45+E49</f>
        <v>4956</v>
      </c>
      <c r="F50" s="15">
        <f>F11+F16+F17+F20+F21+F24+F28+F29+F30+F33+F34+F37+F38+F39+F40+F44+F45+F49</f>
        <v>316935</v>
      </c>
      <c r="G50" s="15">
        <f aca="true" t="shared" si="15" ref="G50:AL50">G11+G16+G17+G20+G21+G24+G28+G29+G30+G33+G34+G37+G38+G39+G40+G44+G45+G49</f>
        <v>130838</v>
      </c>
      <c r="H50" s="15">
        <f t="shared" si="15"/>
        <v>249640</v>
      </c>
      <c r="I50" s="15">
        <f t="shared" si="15"/>
        <v>23144090.98058824</v>
      </c>
      <c r="J50" s="15">
        <f t="shared" si="15"/>
        <v>2651337.73214325</v>
      </c>
      <c r="K50" s="15">
        <f t="shared" si="15"/>
        <v>16383953.670000004</v>
      </c>
      <c r="L50" s="15">
        <f t="shared" si="15"/>
        <v>2756331.5</v>
      </c>
      <c r="M50" s="15">
        <f t="shared" si="15"/>
        <v>1476196.42</v>
      </c>
      <c r="N50" s="15">
        <f t="shared" si="15"/>
        <v>20616481.59</v>
      </c>
      <c r="O50" s="15">
        <f t="shared" si="15"/>
        <v>1647301.6799999997</v>
      </c>
      <c r="P50" s="15">
        <f t="shared" si="15"/>
        <v>16807560.269999996</v>
      </c>
      <c r="Q50" s="15">
        <f t="shared" si="15"/>
        <v>14791247.847380087</v>
      </c>
      <c r="R50" s="15">
        <f t="shared" si="15"/>
        <v>7702642.510000001</v>
      </c>
      <c r="S50" s="15">
        <f t="shared" si="15"/>
        <v>1006693.44</v>
      </c>
      <c r="T50" s="15">
        <f t="shared" si="15"/>
        <v>1553276.49</v>
      </c>
      <c r="U50" s="15">
        <f t="shared" si="15"/>
        <v>9852116.614</v>
      </c>
      <c r="V50" s="15">
        <f t="shared" si="15"/>
        <v>7663003.99</v>
      </c>
      <c r="W50" s="15">
        <f t="shared" si="15"/>
        <v>1006693.44</v>
      </c>
      <c r="X50" s="15">
        <f t="shared" si="15"/>
        <v>1553276.49</v>
      </c>
      <c r="Y50" s="15">
        <f t="shared" si="15"/>
        <v>10222973.92</v>
      </c>
      <c r="Z50" s="15">
        <f t="shared" si="15"/>
        <v>8332799.6412311755</v>
      </c>
      <c r="AA50" s="15">
        <f t="shared" si="15"/>
        <v>9151789.801231178</v>
      </c>
      <c r="AC50" s="40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ht="15">
      <c r="O52" s="226"/>
    </row>
    <row r="53" ht="15">
      <c r="U53" s="226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4 F42:F44 F46:F48 F38:F39 Y47:Y48 Y43:Y44" unlockedFormula="1"/>
    <ignoredError sqref="F45 F4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Oto Kandelaki</cp:lastModifiedBy>
  <cp:lastPrinted>2017-10-18T12:38:28Z</cp:lastPrinted>
  <dcterms:created xsi:type="dcterms:W3CDTF">1996-10-14T23:33:28Z</dcterms:created>
  <dcterms:modified xsi:type="dcterms:W3CDTF">2018-08-16T09:42:58Z</dcterms:modified>
  <cp:category/>
  <cp:version/>
  <cp:contentType/>
  <cp:contentStatus/>
</cp:coreProperties>
</file>